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11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urtney\Documents\Lund Report\2016-Q1-insurance-financials\"/>
    </mc:Choice>
  </mc:AlternateContent>
  <bookViews>
    <workbookView xWindow="0" yWindow="0" windowWidth="21600" windowHeight="10550"/>
  </bookViews>
  <sheets>
    <sheet name="2016-Q1-financial-analysis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2" i="1" l="1"/>
  <c r="AP12" i="1"/>
  <c r="AM12" i="1"/>
  <c r="AH12" i="1"/>
  <c r="AG12" i="1"/>
  <c r="AF12" i="1"/>
  <c r="H12" i="1"/>
  <c r="G12" i="1"/>
  <c r="AN11" i="1"/>
  <c r="AM11" i="1"/>
  <c r="AH11" i="1"/>
  <c r="AG11" i="1"/>
  <c r="AF11" i="1"/>
  <c r="H11" i="1"/>
  <c r="G11" i="1"/>
  <c r="AN10" i="1"/>
  <c r="AP10" i="1"/>
  <c r="AM10" i="1"/>
  <c r="AH10" i="1"/>
  <c r="AG10" i="1"/>
  <c r="AF10" i="1"/>
  <c r="H10" i="1"/>
  <c r="G10" i="1"/>
  <c r="H9" i="1"/>
  <c r="G9" i="1"/>
  <c r="AN8" i="1"/>
  <c r="AP8" i="1"/>
  <c r="AM8" i="1"/>
  <c r="AH8" i="1"/>
  <c r="AG8" i="1"/>
  <c r="AF8" i="1"/>
  <c r="H8" i="1"/>
  <c r="G8" i="1"/>
  <c r="AN7" i="1"/>
  <c r="AP7" i="1"/>
  <c r="AM7" i="1"/>
  <c r="AH7" i="1"/>
  <c r="AG7" i="1"/>
  <c r="AF7" i="1"/>
  <c r="H7" i="1"/>
  <c r="G7" i="1"/>
  <c r="AN6" i="1"/>
  <c r="AP6" i="1"/>
  <c r="AM6" i="1"/>
  <c r="AH6" i="1"/>
  <c r="AG6" i="1"/>
  <c r="AF6" i="1"/>
  <c r="H6" i="1"/>
  <c r="G6" i="1"/>
  <c r="AN5" i="1"/>
  <c r="AM5" i="1"/>
  <c r="AH5" i="1"/>
  <c r="AG5" i="1"/>
  <c r="AF5" i="1"/>
  <c r="H5" i="1"/>
  <c r="G5" i="1"/>
  <c r="AN4" i="1"/>
  <c r="AP4" i="1"/>
  <c r="AM4" i="1"/>
  <c r="AH4" i="1"/>
  <c r="AG4" i="1"/>
  <c r="AF4" i="1"/>
  <c r="H4" i="1"/>
  <c r="G4" i="1"/>
  <c r="AN3" i="1"/>
  <c r="AM3" i="1"/>
  <c r="AH3" i="1"/>
  <c r="AG3" i="1"/>
  <c r="AF3" i="1"/>
  <c r="H3" i="1"/>
  <c r="G3" i="1"/>
  <c r="AN2" i="1"/>
  <c r="AP2" i="1"/>
  <c r="AM2" i="1"/>
  <c r="AH2" i="1"/>
  <c r="AG2" i="1"/>
  <c r="AF2" i="1"/>
  <c r="H2" i="1"/>
  <c r="G2" i="1"/>
  <c r="AO6" i="1"/>
  <c r="AO3" i="1"/>
  <c r="AO5" i="1"/>
  <c r="BE5" i="1"/>
  <c r="BF5" i="1"/>
  <c r="AO2" i="1"/>
  <c r="BE2" i="1"/>
  <c r="BF2" i="1"/>
  <c r="AO4" i="1"/>
  <c r="BE4" i="1"/>
  <c r="BF4" i="1"/>
  <c r="AP5" i="1"/>
  <c r="AP3" i="1"/>
  <c r="BE3" i="1"/>
  <c r="BF3" i="1"/>
  <c r="AO11" i="1"/>
  <c r="AO8" i="1"/>
  <c r="BE8" i="1"/>
  <c r="BF8" i="1"/>
  <c r="AO7" i="1"/>
  <c r="BE7" i="1"/>
  <c r="BF7" i="1"/>
  <c r="BE6" i="1"/>
  <c r="BF6" i="1"/>
  <c r="AP11" i="1"/>
  <c r="AO12" i="1"/>
  <c r="AO10" i="1"/>
  <c r="BE10" i="1"/>
  <c r="BF10" i="1"/>
  <c r="BE11" i="1"/>
  <c r="BF11" i="1"/>
</calcChain>
</file>

<file path=xl/sharedStrings.xml><?xml version="1.0" encoding="utf-8"?>
<sst xmlns="http://schemas.openxmlformats.org/spreadsheetml/2006/main" count="66" uniqueCount="65">
  <si>
    <t>Insurer</t>
  </si>
  <si>
    <t>Period end date</t>
  </si>
  <si>
    <t xml:space="preserve">Cash &amp; equivalents </t>
  </si>
  <si>
    <t>Health benefits ratio</t>
  </si>
  <si>
    <t>Net premium income (line 2)</t>
  </si>
  <si>
    <t>Year ago net premium income</t>
  </si>
  <si>
    <t># change in net premium income</t>
  </si>
  <si>
    <t>% change in net premium income</t>
  </si>
  <si>
    <t>First quarter revenue</t>
  </si>
  <si>
    <t>First quarter net income (or loss)</t>
  </si>
  <si>
    <t>First quarter increase (or decrease) in reserves</t>
  </si>
  <si>
    <t>First quarter net cash from operations</t>
  </si>
  <si>
    <t>Profit margin</t>
  </si>
  <si>
    <t>Year ago profit margin</t>
  </si>
  <si>
    <t>Total members end of 2011</t>
  </si>
  <si>
    <t>Total members end of 2012 Q1</t>
  </si>
  <si>
    <t>Total members end of 2012 Q2</t>
  </si>
  <si>
    <t>Total members end of 2012 Q3</t>
  </si>
  <si>
    <t>Total members end of 2012</t>
  </si>
  <si>
    <t>Total members end of 2013 Q1</t>
  </si>
  <si>
    <t>Total members end of 2013 Q2</t>
  </si>
  <si>
    <t>Total members end of 2013 Q3</t>
  </si>
  <si>
    <t>Total members end of 2013 full year</t>
  </si>
  <si>
    <t>Total members end of 2014 Q1</t>
  </si>
  <si>
    <t>Total members end of 2014 Q2</t>
  </si>
  <si>
    <t>Total members end of 2014 Q3</t>
  </si>
  <si>
    <t xml:space="preserve">Total members end of 2014 Q4 </t>
  </si>
  <si>
    <t>Total members end of 2015 Q1</t>
  </si>
  <si>
    <t xml:space="preserve">Total members end of 2015 Q2 </t>
  </si>
  <si>
    <t>1 quarter change in members</t>
  </si>
  <si>
    <t>Q2 to Q2 change in members</t>
  </si>
  <si>
    <t>2015 Q1 comp individual</t>
  </si>
  <si>
    <t>2015 Q2 comp individual</t>
  </si>
  <si>
    <t>2015 Q1 comp group</t>
  </si>
  <si>
    <t>2015 Q2 comp group</t>
  </si>
  <si>
    <t>2015 Q1 TOTAL COMP</t>
  </si>
  <si>
    <t>2015 Q2 TOTAL COMP</t>
  </si>
  <si>
    <t>Q1 to Q2 comp change</t>
  </si>
  <si>
    <t>Percent of plans comp</t>
  </si>
  <si>
    <t>2015 q1 medicare supplment</t>
  </si>
  <si>
    <t>2015 q1 vision only</t>
  </si>
  <si>
    <t>2015 q2 vision only</t>
  </si>
  <si>
    <t>2015 q1 dental only</t>
  </si>
  <si>
    <t>2015 q2 dental only</t>
  </si>
  <si>
    <t>2015 q1 federal health</t>
  </si>
  <si>
    <t>2015 q2 federal health</t>
  </si>
  <si>
    <t>2015 q1 medicare</t>
  </si>
  <si>
    <t>2015 q2 medicare</t>
  </si>
  <si>
    <t>2015 q1 medicaid</t>
  </si>
  <si>
    <t>2015 q2 medicaid</t>
  </si>
  <si>
    <t>2015 q1 others</t>
  </si>
  <si>
    <t>2015 q2 others</t>
  </si>
  <si>
    <t>TOTAL</t>
  </si>
  <si>
    <t>correct?</t>
  </si>
  <si>
    <t>Kaiser Foundation Health Plan of the Northwest</t>
  </si>
  <si>
    <t>Regence BlueCross BlueShield of Oregon</t>
  </si>
  <si>
    <t>PacificSource Health Plans</t>
  </si>
  <si>
    <t>Providence Health Plan</t>
  </si>
  <si>
    <t>Health Net Health Plan of Oregon Inc.</t>
  </si>
  <si>
    <t>Moda Health Plan</t>
  </si>
  <si>
    <t>LifeWise Health Plan of Oregon Inc.</t>
  </si>
  <si>
    <t>Atrio</t>
  </si>
  <si>
    <t>Health Republic (Freelancers)</t>
  </si>
  <si>
    <t>Oregon's Health CO-OP</t>
  </si>
  <si>
    <t>Zoom Health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</si>
</sst>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0.0%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64" fontId="0" fillId="0" borderId="0" xfId="0" applyNumberFormat="1" applyAlignment="1">
      <alignment wrapText="1"/>
    </xf>
    <xf numFmtId="164" fontId="1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1" fillId="0" borderId="0" xfId="0" applyFont="1"/>
    <xf numFmtId="14" fontId="0" fillId="0" borderId="0" xfId="0" applyNumberFormat="1" applyFont="1"/>
    <xf numFmtId="6" fontId="0" fillId="0" borderId="0" xfId="0" applyNumberFormat="1" applyFont="1"/>
    <xf numFmtId="10" fontId="0" fillId="0" borderId="0" xfId="0" applyNumberFormat="1" applyFont="1"/>
    <xf numFmtId="6" fontId="1" fillId="0" borderId="0" xfId="0" applyNumberFormat="1" applyFont="1"/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0" fontId="1" fillId="0" borderId="0" xfId="0" applyFont="1" applyFill="1"/>
    <xf numFmtId="6" fontId="0" fillId="0" borderId="0" xfId="0" applyNumberFormat="1" applyFont="1" applyFill="1"/>
    <xf numFmtId="10" fontId="0" fillId="0" borderId="0" xfId="0" applyNumberFormat="1" applyFont="1" applyFill="1"/>
    <xf numFmtId="6" fontId="1" fillId="0" borderId="0" xfId="0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165" fontId="0" fillId="0" borderId="0" xfId="0" applyNumberFormat="1" applyFont="1" applyFill="1"/>
    <xf numFmtId="10" fontId="1" fillId="0" borderId="0" xfId="0" applyNumberFormat="1" applyFont="1"/>
    <xf numFmtId="10" fontId="1" fillId="0" borderId="0" xfId="0" applyNumberFormat="1" applyFont="1" applyFill="1"/>
    <xf numFmtId="3" fontId="1" fillId="0" borderId="0" xfId="0" applyNumberFormat="1" applyFont="1" applyFill="1"/>
    <xf numFmtId="165" fontId="1" fillId="0" borderId="0" xfId="0" applyNumberFormat="1" applyFont="1" applyFill="1"/>
    <xf numFmtId="10" fontId="0" fillId="0" borderId="0" xfId="0" applyNumberFormat="1"/>
    <xf numFmtId="6" fontId="2" fillId="0" borderId="0" xfId="0" applyNumberFormat="1" applyFont="1"/>
    <xf numFmtId="6" fontId="0" fillId="0" borderId="0" xfId="0" applyNumberFormat="1"/>
    <xf numFmtId="6" fontId="0" fillId="0" borderId="0" xfId="0" applyNumberFormat="1" applyFont="1" applyFill="1" applyBorder="1"/>
    <xf numFmtId="6" fontId="0" fillId="0" borderId="0" xfId="0" applyNumberFormat="1" applyFont="1" applyBorder="1"/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3" fontId="0" fillId="0" borderId="0" xfId="0" applyNumberFormat="1"/>
    <xf numFmtId="165" fontId="0" fillId="0" borderId="0" xfId="0" applyNumberFormat="1"/>
    <xf numFmtId="6" fontId="0" fillId="0" borderId="0" xfId="0" applyNumberFormat="1" applyAlignment="1">
      <alignment wrapText="1"/>
    </xf>
    <xf numFmtId="4" fontId="0" fillId="0" borderId="0" xfId="0" applyNumberFormat="1"/>
    <xf numFmtId="14" fontId="0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8"/>
  <sheetViews>
    <sheetView tabSelected="1" workbookViewId="0">
      <selection activeCell="A2" sqref="A2"/>
    </sheetView>
  </sheetViews>
  <sheetFormatPr defaultRowHeight="14.45"/>
  <cols>
    <col min="1" max="1" width="44.42578125" customWidth="1"/>
    <col min="2" max="2" width="11.140625" style="9" bestFit="1" customWidth="1"/>
    <col min="3" max="3" width="12.42578125" style="32" bestFit="1" customWidth="1"/>
    <col min="4" max="4" width="10.42578125" style="32" customWidth="1"/>
    <col min="5" max="8" width="18.140625" style="33" hidden="1" customWidth="1"/>
    <col min="9" max="9" width="14" style="33" customWidth="1"/>
    <col min="10" max="10" width="16.42578125" style="34" customWidth="1"/>
    <col min="11" max="13" width="16.42578125" style="33" customWidth="1"/>
    <col min="14" max="14" width="16.42578125" style="33" hidden="1" customWidth="1"/>
    <col min="15" max="15" width="11.140625" hidden="1" customWidth="1"/>
    <col min="16" max="16" width="10.85546875" hidden="1" customWidth="1"/>
    <col min="17" max="29" width="15.7109375" style="35" hidden="1" customWidth="1"/>
    <col min="30" max="34" width="20.85546875" style="35" hidden="1" customWidth="1"/>
    <col min="35" max="41" width="20.7109375" style="35" hidden="1" customWidth="1"/>
    <col min="42" max="42" width="20.7109375" style="27" hidden="1" customWidth="1"/>
    <col min="43" max="57" width="20.7109375" style="35" hidden="1" customWidth="1"/>
    <col min="58" max="58" width="20.7109375" hidden="1" customWidth="1"/>
    <col min="59" max="92" width="20.7109375" customWidth="1"/>
    <col min="93" max="99" width="15.7109375" customWidth="1"/>
  </cols>
  <sheetData>
    <row r="1" spans="1:58" s="1" customFormat="1" ht="51" customHeight="1">
      <c r="A1" s="1" t="s">
        <v>0</v>
      </c>
      <c r="B1" s="39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/>
      <c r="N1" s="4"/>
      <c r="O1" s="1" t="s">
        <v>12</v>
      </c>
      <c r="P1" s="1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6" t="s">
        <v>20</v>
      </c>
      <c r="X1" s="6" t="s">
        <v>21</v>
      </c>
      <c r="Y1" s="6" t="s">
        <v>22</v>
      </c>
      <c r="Z1" s="6" t="s">
        <v>23</v>
      </c>
      <c r="AA1" s="6" t="s">
        <v>24</v>
      </c>
      <c r="AB1" s="6" t="s">
        <v>25</v>
      </c>
      <c r="AC1" s="6" t="s">
        <v>26</v>
      </c>
      <c r="AD1" s="6" t="s">
        <v>27</v>
      </c>
      <c r="AE1" s="6" t="s">
        <v>28</v>
      </c>
      <c r="AF1" s="6" t="s">
        <v>29</v>
      </c>
      <c r="AG1" s="6" t="s">
        <v>30</v>
      </c>
      <c r="AH1" s="6" t="s">
        <v>30</v>
      </c>
      <c r="AI1" s="6" t="s">
        <v>31</v>
      </c>
      <c r="AJ1" s="6" t="s">
        <v>32</v>
      </c>
      <c r="AK1" s="6" t="s">
        <v>33</v>
      </c>
      <c r="AL1" s="6" t="s">
        <v>34</v>
      </c>
      <c r="AM1" s="6" t="s">
        <v>35</v>
      </c>
      <c r="AN1" s="6" t="s">
        <v>36</v>
      </c>
      <c r="AO1" s="6" t="s">
        <v>37</v>
      </c>
      <c r="AP1" s="7" t="s">
        <v>38</v>
      </c>
      <c r="AQ1" s="6" t="s">
        <v>39</v>
      </c>
      <c r="AR1" s="6"/>
      <c r="AS1" s="6" t="s">
        <v>40</v>
      </c>
      <c r="AT1" s="6" t="s">
        <v>41</v>
      </c>
      <c r="AU1" s="6" t="s">
        <v>42</v>
      </c>
      <c r="AV1" s="6" t="s">
        <v>43</v>
      </c>
      <c r="AW1" s="6" t="s">
        <v>44</v>
      </c>
      <c r="AX1" s="6" t="s">
        <v>45</v>
      </c>
      <c r="AY1" s="6" t="s">
        <v>46</v>
      </c>
      <c r="AZ1" s="6" t="s">
        <v>47</v>
      </c>
      <c r="BA1" s="6" t="s">
        <v>48</v>
      </c>
      <c r="BB1" s="6" t="s">
        <v>49</v>
      </c>
      <c r="BC1" s="6" t="s">
        <v>50</v>
      </c>
      <c r="BD1" s="6" t="s">
        <v>51</v>
      </c>
      <c r="BE1" s="6" t="s">
        <v>52</v>
      </c>
      <c r="BF1" s="1" t="s">
        <v>53</v>
      </c>
    </row>
    <row r="2" spans="1:58" s="13" customFormat="1">
      <c r="A2" s="8" t="s">
        <v>54</v>
      </c>
      <c r="B2" s="9">
        <v>42460</v>
      </c>
      <c r="C2" s="10">
        <v>7043080</v>
      </c>
      <c r="D2" s="11">
        <v>0.97759515874544745</v>
      </c>
      <c r="E2" s="10">
        <v>826044728</v>
      </c>
      <c r="F2" s="10">
        <v>782842785</v>
      </c>
      <c r="G2" s="10">
        <f>E2-F2</f>
        <v>43201943</v>
      </c>
      <c r="H2" s="11">
        <f>(E2-F2)/F2</f>
        <v>5.5185975815054612E-2</v>
      </c>
      <c r="I2" s="10">
        <v>879756732</v>
      </c>
      <c r="J2" s="12">
        <v>-4725714</v>
      </c>
      <c r="K2" s="10">
        <v>0</v>
      </c>
      <c r="L2" s="10">
        <v>-36204904</v>
      </c>
      <c r="M2" s="10"/>
      <c r="N2" s="10"/>
      <c r="Q2" s="14">
        <v>474909</v>
      </c>
      <c r="R2" s="14">
        <v>475227</v>
      </c>
      <c r="S2" s="14">
        <v>473639</v>
      </c>
      <c r="T2" s="14">
        <v>462796</v>
      </c>
      <c r="U2" s="14">
        <v>464637</v>
      </c>
      <c r="V2" s="14">
        <v>466222</v>
      </c>
      <c r="W2" s="14">
        <v>467105</v>
      </c>
      <c r="X2" s="14">
        <v>469258</v>
      </c>
      <c r="Y2" s="14">
        <v>472701</v>
      </c>
      <c r="Z2" s="14">
        <v>467515</v>
      </c>
      <c r="AA2" s="14">
        <v>468070</v>
      </c>
      <c r="AB2" s="14">
        <v>466956</v>
      </c>
      <c r="AC2" s="14">
        <v>468368</v>
      </c>
      <c r="AD2" s="14">
        <v>474591</v>
      </c>
      <c r="AE2" s="14">
        <v>472711</v>
      </c>
      <c r="AF2" s="15">
        <f>(AE2-AD2)/AD2</f>
        <v>-3.9613056294788562E-3</v>
      </c>
      <c r="AG2" s="14">
        <f>AE2-AA2</f>
        <v>4641</v>
      </c>
      <c r="AH2" s="15">
        <f>(AE2-AA2)/AA2</f>
        <v>9.9151836263806688E-3</v>
      </c>
      <c r="AI2" s="14">
        <v>21392</v>
      </c>
      <c r="AJ2" s="14">
        <v>21002</v>
      </c>
      <c r="AK2" s="14">
        <v>355663</v>
      </c>
      <c r="AL2" s="14">
        <v>353571</v>
      </c>
      <c r="AM2" s="14">
        <f>AI2+AK2</f>
        <v>377055</v>
      </c>
      <c r="AN2" s="14">
        <f>AJ2+AL2</f>
        <v>374573</v>
      </c>
      <c r="AO2" s="15">
        <f>(AN2-AM2)/AM2</f>
        <v>-6.5825940512657301E-3</v>
      </c>
      <c r="AP2" s="11">
        <f>AN2/AE2</f>
        <v>0.79239323815185181</v>
      </c>
      <c r="AQ2" s="14">
        <v>0</v>
      </c>
      <c r="AR2" s="14"/>
      <c r="AS2" s="14">
        <v>0</v>
      </c>
      <c r="AT2" s="14"/>
      <c r="AU2" s="14">
        <v>0</v>
      </c>
      <c r="AV2" s="14"/>
      <c r="AW2" s="14">
        <v>20846</v>
      </c>
      <c r="AX2" s="14">
        <v>20661</v>
      </c>
      <c r="AY2" s="14">
        <v>75561</v>
      </c>
      <c r="AZ2" s="14">
        <v>76505</v>
      </c>
      <c r="BA2" s="14">
        <v>1129</v>
      </c>
      <c r="BB2" s="14">
        <v>972</v>
      </c>
      <c r="BC2" s="14">
        <v>0</v>
      </c>
      <c r="BD2" s="14"/>
      <c r="BE2" s="14">
        <f t="shared" ref="BE2:BE11" si="0">SUM(AI2:BC2)</f>
        <v>1698930.785810644</v>
      </c>
      <c r="BF2" s="13" t="b">
        <f t="shared" ref="BF2:BF11" si="1">BE2=AD2</f>
        <v>0</v>
      </c>
    </row>
    <row r="3" spans="1:58" s="20" customFormat="1">
      <c r="A3" s="16" t="s">
        <v>55</v>
      </c>
      <c r="B3" s="9">
        <v>42460</v>
      </c>
      <c r="C3" s="10">
        <v>-11963023</v>
      </c>
      <c r="D3" s="11">
        <v>0.81660032063960952</v>
      </c>
      <c r="E3" s="17">
        <v>441845598</v>
      </c>
      <c r="F3" s="10">
        <v>460573724</v>
      </c>
      <c r="G3" s="17">
        <f t="shared" ref="G3:G12" si="2">E3-F3</f>
        <v>-18728126</v>
      </c>
      <c r="H3" s="18">
        <f t="shared" ref="H3:H12" si="3">(E3-F3)/F3</f>
        <v>-4.0662601933409467E-2</v>
      </c>
      <c r="I3" s="17">
        <v>438877405</v>
      </c>
      <c r="J3" s="19">
        <v>-12717421</v>
      </c>
      <c r="K3" s="17">
        <v>0</v>
      </c>
      <c r="L3" s="17">
        <v>2768526</v>
      </c>
      <c r="M3" s="17"/>
      <c r="N3" s="17"/>
      <c r="Q3" s="21">
        <v>468915</v>
      </c>
      <c r="R3" s="21">
        <v>457793</v>
      </c>
      <c r="S3" s="21">
        <v>458900</v>
      </c>
      <c r="T3" s="21">
        <v>474786</v>
      </c>
      <c r="U3" s="21">
        <v>472902</v>
      </c>
      <c r="V3" s="21">
        <v>491702</v>
      </c>
      <c r="W3" s="21">
        <v>494979</v>
      </c>
      <c r="X3" s="21">
        <v>498612</v>
      </c>
      <c r="Y3" s="21">
        <v>497891</v>
      </c>
      <c r="Z3" s="21">
        <v>476349</v>
      </c>
      <c r="AA3" s="21">
        <v>470020</v>
      </c>
      <c r="AB3" s="21">
        <v>473089</v>
      </c>
      <c r="AC3" s="21">
        <v>472034</v>
      </c>
      <c r="AD3" s="21">
        <v>500509</v>
      </c>
      <c r="AE3" s="21">
        <v>496281</v>
      </c>
      <c r="AF3" s="22">
        <f t="shared" ref="AF3:AF12" si="4">(AE3-AD3)/AD3</f>
        <v>-8.4474005462439241E-3</v>
      </c>
      <c r="AG3" s="14">
        <f t="shared" ref="AG3:AG12" si="5">AE3-AA3</f>
        <v>26261</v>
      </c>
      <c r="AH3" s="15">
        <f t="shared" ref="AH3:AH12" si="6">(AE3-AA3)/AA3</f>
        <v>5.5872090549338324E-2</v>
      </c>
      <c r="AI3" s="21">
        <v>28487</v>
      </c>
      <c r="AJ3" s="21">
        <v>27927</v>
      </c>
      <c r="AK3" s="21">
        <v>137004</v>
      </c>
      <c r="AL3" s="21">
        <v>137397</v>
      </c>
      <c r="AM3" s="21">
        <f t="shared" ref="AM3:AN12" si="7">AI3+AK3</f>
        <v>165491</v>
      </c>
      <c r="AN3" s="21">
        <f t="shared" si="7"/>
        <v>165324</v>
      </c>
      <c r="AO3" s="22">
        <f t="shared" ref="AO3:AO12" si="8">(AN3-AM3)/AM3</f>
        <v>-1.0091183206337505E-3</v>
      </c>
      <c r="AP3" s="18">
        <f t="shared" ref="AP3:AP12" si="9">AN3/AE3</f>
        <v>0.33312578962321748</v>
      </c>
      <c r="AQ3" s="21">
        <v>8485</v>
      </c>
      <c r="AR3" s="21">
        <v>8442</v>
      </c>
      <c r="AS3" s="21">
        <v>57722</v>
      </c>
      <c r="AT3" s="21">
        <v>57501</v>
      </c>
      <c r="AU3" s="21">
        <v>40145</v>
      </c>
      <c r="AV3" s="21">
        <v>39508</v>
      </c>
      <c r="AW3" s="21">
        <v>59995</v>
      </c>
      <c r="AX3" s="21">
        <v>59940</v>
      </c>
      <c r="AY3" s="21">
        <v>66280</v>
      </c>
      <c r="AZ3" s="21">
        <v>66370</v>
      </c>
      <c r="BA3" s="21">
        <v>0</v>
      </c>
      <c r="BB3" s="21">
        <v>0</v>
      </c>
      <c r="BC3" s="21">
        <v>102391</v>
      </c>
      <c r="BD3" s="21">
        <v>99196</v>
      </c>
      <c r="BE3" s="21">
        <f t="shared" si="0"/>
        <v>1228409.3321166714</v>
      </c>
      <c r="BF3" s="20" t="b">
        <f t="shared" si="1"/>
        <v>0</v>
      </c>
    </row>
    <row r="4" spans="1:58" s="20" customFormat="1">
      <c r="A4" s="16" t="s">
        <v>56</v>
      </c>
      <c r="B4" s="9">
        <v>42460</v>
      </c>
      <c r="C4" s="10">
        <v>18138135</v>
      </c>
      <c r="D4" s="11">
        <v>0.8221273844920578</v>
      </c>
      <c r="E4" s="17">
        <v>138329146</v>
      </c>
      <c r="F4" s="10">
        <v>140983632</v>
      </c>
      <c r="G4" s="17">
        <f t="shared" si="2"/>
        <v>-2654486</v>
      </c>
      <c r="H4" s="18">
        <f t="shared" si="3"/>
        <v>-1.8828327532376239E-2</v>
      </c>
      <c r="I4" s="17">
        <v>139148096</v>
      </c>
      <c r="J4" s="19">
        <v>-5971515</v>
      </c>
      <c r="K4" s="17">
        <v>0</v>
      </c>
      <c r="L4" s="17">
        <v>3911862</v>
      </c>
      <c r="M4" s="17"/>
      <c r="N4" s="17"/>
      <c r="Q4" s="21">
        <v>203677</v>
      </c>
      <c r="R4" s="21">
        <v>216293</v>
      </c>
      <c r="S4" s="21">
        <v>219021</v>
      </c>
      <c r="T4" s="21">
        <v>219484</v>
      </c>
      <c r="U4" s="21">
        <v>224487</v>
      </c>
      <c r="V4" s="21">
        <v>220053</v>
      </c>
      <c r="W4" s="21">
        <v>217549</v>
      </c>
      <c r="X4" s="21">
        <v>213796</v>
      </c>
      <c r="Y4" s="21">
        <v>206975</v>
      </c>
      <c r="Z4" s="21">
        <v>180887</v>
      </c>
      <c r="AA4" s="21">
        <v>176978</v>
      </c>
      <c r="AB4" s="21">
        <v>173978</v>
      </c>
      <c r="AC4" s="21">
        <v>167531</v>
      </c>
      <c r="AD4" s="21">
        <v>160733</v>
      </c>
      <c r="AE4" s="21">
        <v>157012</v>
      </c>
      <c r="AF4" s="22">
        <f t="shared" si="4"/>
        <v>-2.3150193177505551E-2</v>
      </c>
      <c r="AG4" s="21">
        <f t="shared" si="5"/>
        <v>-19966</v>
      </c>
      <c r="AH4" s="22">
        <f t="shared" si="6"/>
        <v>-0.11281628224977115</v>
      </c>
      <c r="AI4" s="21">
        <v>21794</v>
      </c>
      <c r="AJ4" s="21">
        <v>21742</v>
      </c>
      <c r="AK4" s="21">
        <v>96519</v>
      </c>
      <c r="AL4" s="21">
        <v>95720</v>
      </c>
      <c r="AM4" s="21">
        <f t="shared" si="7"/>
        <v>118313</v>
      </c>
      <c r="AN4" s="21">
        <f t="shared" si="7"/>
        <v>117462</v>
      </c>
      <c r="AO4" s="22">
        <f t="shared" si="8"/>
        <v>-7.1927852391537699E-3</v>
      </c>
      <c r="AP4" s="18">
        <f t="shared" si="9"/>
        <v>0.74810842483377071</v>
      </c>
      <c r="AQ4" s="21">
        <v>33</v>
      </c>
      <c r="AR4" s="21">
        <v>33</v>
      </c>
      <c r="AS4" s="21">
        <v>0</v>
      </c>
      <c r="AT4" s="21">
        <v>0</v>
      </c>
      <c r="AU4" s="21">
        <v>17099</v>
      </c>
      <c r="AV4" s="21">
        <v>16937</v>
      </c>
      <c r="AW4" s="21">
        <v>0</v>
      </c>
      <c r="AX4" s="21">
        <v>0</v>
      </c>
      <c r="AY4" s="21">
        <v>0</v>
      </c>
      <c r="AZ4" s="21">
        <v>0</v>
      </c>
      <c r="BA4" s="21">
        <v>0</v>
      </c>
      <c r="BB4" s="21">
        <v>0</v>
      </c>
      <c r="BC4" s="21">
        <v>25288</v>
      </c>
      <c r="BD4" s="21">
        <v>22580</v>
      </c>
      <c r="BE4" s="21">
        <f t="shared" si="0"/>
        <v>530940.74091563956</v>
      </c>
      <c r="BF4" s="20" t="b">
        <f t="shared" si="1"/>
        <v>0</v>
      </c>
    </row>
    <row r="5" spans="1:58" s="20" customFormat="1">
      <c r="A5" s="16" t="s">
        <v>57</v>
      </c>
      <c r="B5" s="9">
        <v>42460</v>
      </c>
      <c r="C5" s="10">
        <v>52345068</v>
      </c>
      <c r="D5" s="11">
        <v>0.87667379878907647</v>
      </c>
      <c r="E5" s="17">
        <v>265517503</v>
      </c>
      <c r="F5" s="10">
        <v>290246482</v>
      </c>
      <c r="G5" s="17">
        <f t="shared" si="2"/>
        <v>-24728979</v>
      </c>
      <c r="H5" s="18">
        <f t="shared" si="3"/>
        <v>-8.5199926729861278E-2</v>
      </c>
      <c r="I5" s="17">
        <v>265517503</v>
      </c>
      <c r="J5" s="19">
        <v>6642359</v>
      </c>
      <c r="K5" s="17">
        <v>2300000</v>
      </c>
      <c r="L5" s="17">
        <v>28119217</v>
      </c>
      <c r="M5" s="17"/>
      <c r="N5" s="17"/>
      <c r="Q5" s="21">
        <v>185597</v>
      </c>
      <c r="R5" s="21">
        <v>184640</v>
      </c>
      <c r="S5" s="21">
        <v>184588</v>
      </c>
      <c r="T5" s="21">
        <v>185661</v>
      </c>
      <c r="U5" s="21">
        <v>185744</v>
      </c>
      <c r="V5" s="21">
        <v>188353</v>
      </c>
      <c r="W5" s="21">
        <v>188245</v>
      </c>
      <c r="X5" s="21">
        <v>184658</v>
      </c>
      <c r="Y5" s="21">
        <v>183805</v>
      </c>
      <c r="Z5" s="21">
        <v>185863</v>
      </c>
      <c r="AA5" s="21">
        <v>186614</v>
      </c>
      <c r="AB5" s="21">
        <v>185508</v>
      </c>
      <c r="AC5" s="21">
        <v>187411</v>
      </c>
      <c r="AD5" s="21">
        <v>209386</v>
      </c>
      <c r="AE5" s="21">
        <v>212405</v>
      </c>
      <c r="AF5" s="22">
        <f t="shared" si="4"/>
        <v>1.4418346976397657E-2</v>
      </c>
      <c r="AG5" s="21">
        <f t="shared" si="5"/>
        <v>25791</v>
      </c>
      <c r="AH5" s="22">
        <f t="shared" si="6"/>
        <v>0.13820506500048227</v>
      </c>
      <c r="AI5" s="21">
        <v>28243</v>
      </c>
      <c r="AJ5" s="21">
        <v>29485</v>
      </c>
      <c r="AK5" s="21">
        <v>131924</v>
      </c>
      <c r="AL5" s="21">
        <v>133206</v>
      </c>
      <c r="AM5" s="21">
        <f t="shared" si="7"/>
        <v>160167</v>
      </c>
      <c r="AN5" s="21">
        <f t="shared" si="7"/>
        <v>162691</v>
      </c>
      <c r="AO5" s="22">
        <f t="shared" si="8"/>
        <v>1.5758552011338165E-2</v>
      </c>
      <c r="AP5" s="18">
        <f t="shared" si="9"/>
        <v>0.76594712930486575</v>
      </c>
      <c r="AQ5" s="21">
        <v>0</v>
      </c>
      <c r="AR5" s="21">
        <v>0</v>
      </c>
      <c r="AS5" s="21">
        <v>2412</v>
      </c>
      <c r="AT5" s="21">
        <v>2411</v>
      </c>
      <c r="AU5" s="21">
        <v>0</v>
      </c>
      <c r="AV5" s="21">
        <v>0</v>
      </c>
      <c r="AW5" s="21">
        <v>0</v>
      </c>
      <c r="AX5" s="21">
        <v>0</v>
      </c>
      <c r="AY5" s="21">
        <v>46807</v>
      </c>
      <c r="AZ5" s="21">
        <v>47303</v>
      </c>
      <c r="BA5" s="21">
        <v>0</v>
      </c>
      <c r="BB5" s="21">
        <v>0</v>
      </c>
      <c r="BC5" s="21">
        <v>0</v>
      </c>
      <c r="BD5" s="21">
        <v>0</v>
      </c>
      <c r="BE5" s="21">
        <f t="shared" si="0"/>
        <v>744649.78170568135</v>
      </c>
      <c r="BF5" s="20" t="b">
        <f t="shared" si="1"/>
        <v>0</v>
      </c>
    </row>
    <row r="6" spans="1:58" s="20" customFormat="1">
      <c r="A6" s="16" t="s">
        <v>58</v>
      </c>
      <c r="B6" s="9">
        <v>42460</v>
      </c>
      <c r="C6" s="10">
        <v>10718077</v>
      </c>
      <c r="D6" s="18">
        <v>1.1029719270531582</v>
      </c>
      <c r="E6" s="17">
        <v>121518023</v>
      </c>
      <c r="F6" s="10">
        <v>103774702</v>
      </c>
      <c r="G6" s="17">
        <f t="shared" si="2"/>
        <v>17743321</v>
      </c>
      <c r="H6" s="18">
        <f t="shared" si="3"/>
        <v>0.17097925272770237</v>
      </c>
      <c r="I6" s="17">
        <v>121331384</v>
      </c>
      <c r="J6" s="19">
        <v>-19757208</v>
      </c>
      <c r="K6" s="17">
        <v>-6943173</v>
      </c>
      <c r="L6" s="17">
        <v>-21697828</v>
      </c>
      <c r="M6" s="17"/>
      <c r="N6" s="17"/>
      <c r="Q6" s="21">
        <v>86210</v>
      </c>
      <c r="R6" s="21">
        <v>90494</v>
      </c>
      <c r="S6" s="21">
        <v>88122</v>
      </c>
      <c r="T6" s="21">
        <v>87483</v>
      </c>
      <c r="U6" s="21">
        <v>84000</v>
      </c>
      <c r="V6" s="21">
        <v>68216</v>
      </c>
      <c r="W6" s="21">
        <v>67952</v>
      </c>
      <c r="X6" s="21">
        <v>67759</v>
      </c>
      <c r="Y6" s="21">
        <v>69793</v>
      </c>
      <c r="Z6" s="21">
        <v>70175</v>
      </c>
      <c r="AA6" s="21">
        <v>70425</v>
      </c>
      <c r="AB6" s="21">
        <v>70180</v>
      </c>
      <c r="AC6" s="21">
        <v>73002</v>
      </c>
      <c r="AD6" s="21">
        <v>79986</v>
      </c>
      <c r="AE6" s="21">
        <v>79735</v>
      </c>
      <c r="AF6" s="22">
        <f t="shared" si="4"/>
        <v>-3.1380491586027555E-3</v>
      </c>
      <c r="AG6" s="21">
        <f t="shared" si="5"/>
        <v>9310</v>
      </c>
      <c r="AH6" s="22">
        <f t="shared" si="6"/>
        <v>0.13219737309194179</v>
      </c>
      <c r="AI6" s="21">
        <v>1726</v>
      </c>
      <c r="AJ6" s="21">
        <v>1624</v>
      </c>
      <c r="AK6" s="21">
        <v>47214</v>
      </c>
      <c r="AL6" s="21">
        <v>46531</v>
      </c>
      <c r="AM6" s="21">
        <f t="shared" si="7"/>
        <v>48940</v>
      </c>
      <c r="AN6" s="21">
        <f t="shared" si="7"/>
        <v>48155</v>
      </c>
      <c r="AO6" s="22">
        <f t="shared" si="8"/>
        <v>-1.6040049039640375E-2</v>
      </c>
      <c r="AP6" s="18">
        <f t="shared" si="9"/>
        <v>0.60393804477331159</v>
      </c>
      <c r="AQ6" s="21">
        <v>3040</v>
      </c>
      <c r="AR6" s="21">
        <v>2761</v>
      </c>
      <c r="AS6" s="21">
        <v>3171</v>
      </c>
      <c r="AT6" s="21">
        <v>3833</v>
      </c>
      <c r="AU6" s="21">
        <v>1629</v>
      </c>
      <c r="AV6" s="21">
        <v>1019</v>
      </c>
      <c r="AW6" s="21">
        <v>0</v>
      </c>
      <c r="AX6" s="21">
        <v>0</v>
      </c>
      <c r="AY6" s="21">
        <v>23206</v>
      </c>
      <c r="AZ6" s="21">
        <v>23967</v>
      </c>
      <c r="BA6" s="21">
        <v>0</v>
      </c>
      <c r="BB6" s="21">
        <v>0</v>
      </c>
      <c r="BC6" s="21">
        <v>0</v>
      </c>
      <c r="BD6" s="21">
        <v>0</v>
      </c>
      <c r="BE6" s="21">
        <f t="shared" si="0"/>
        <v>256816.58789799575</v>
      </c>
      <c r="BF6" s="20" t="b">
        <f t="shared" si="1"/>
        <v>0</v>
      </c>
    </row>
    <row r="7" spans="1:58" s="16" customFormat="1">
      <c r="A7" s="16" t="s">
        <v>59</v>
      </c>
      <c r="B7" s="9">
        <v>42460</v>
      </c>
      <c r="C7" s="12">
        <v>35276491</v>
      </c>
      <c r="D7" s="23">
        <v>1.0151936941856599</v>
      </c>
      <c r="E7" s="19">
        <v>227511424</v>
      </c>
      <c r="F7" s="12">
        <v>255478230</v>
      </c>
      <c r="G7" s="19">
        <f t="shared" si="2"/>
        <v>-27966806</v>
      </c>
      <c r="H7" s="24">
        <f t="shared" si="3"/>
        <v>-0.10946845059948944</v>
      </c>
      <c r="I7" s="19">
        <v>227511424</v>
      </c>
      <c r="J7" s="19">
        <v>-31065891</v>
      </c>
      <c r="K7" s="19">
        <v>0</v>
      </c>
      <c r="L7" s="19">
        <v>86459944</v>
      </c>
      <c r="M7" s="19"/>
      <c r="N7" s="19"/>
      <c r="Q7" s="25">
        <v>63734</v>
      </c>
      <c r="R7" s="25">
        <v>66951</v>
      </c>
      <c r="S7" s="25">
        <v>71627</v>
      </c>
      <c r="T7" s="25">
        <v>72852</v>
      </c>
      <c r="U7" s="25">
        <v>74919</v>
      </c>
      <c r="V7" s="25">
        <v>79492</v>
      </c>
      <c r="W7" s="25">
        <v>82464</v>
      </c>
      <c r="X7" s="25">
        <v>82844</v>
      </c>
      <c r="Y7" s="25">
        <v>86289</v>
      </c>
      <c r="Z7" s="25">
        <v>154036</v>
      </c>
      <c r="AA7" s="25">
        <v>198964</v>
      </c>
      <c r="AB7" s="25">
        <v>201903</v>
      </c>
      <c r="AC7" s="25">
        <v>207849</v>
      </c>
      <c r="AD7" s="25">
        <v>220458</v>
      </c>
      <c r="AE7" s="25">
        <v>221176</v>
      </c>
      <c r="AF7" s="26">
        <f t="shared" si="4"/>
        <v>3.2568561812227272E-3</v>
      </c>
      <c r="AG7" s="25">
        <f t="shared" si="5"/>
        <v>22212</v>
      </c>
      <c r="AH7" s="26">
        <f t="shared" si="6"/>
        <v>0.11163828632315394</v>
      </c>
      <c r="AI7" s="25">
        <v>136086</v>
      </c>
      <c r="AJ7" s="25">
        <v>134660</v>
      </c>
      <c r="AK7" s="25">
        <v>80627</v>
      </c>
      <c r="AL7" s="25">
        <v>82521</v>
      </c>
      <c r="AM7" s="25">
        <f t="shared" si="7"/>
        <v>216713</v>
      </c>
      <c r="AN7" s="25">
        <f t="shared" si="7"/>
        <v>217181</v>
      </c>
      <c r="AO7" s="26">
        <f t="shared" si="8"/>
        <v>2.1595381910637572E-3</v>
      </c>
      <c r="AP7" s="24">
        <f t="shared" si="9"/>
        <v>0.98193746156906714</v>
      </c>
      <c r="AQ7" s="25">
        <v>0</v>
      </c>
      <c r="AR7" s="25">
        <v>0</v>
      </c>
      <c r="AS7" s="25">
        <v>0</v>
      </c>
      <c r="AT7" s="25">
        <v>0</v>
      </c>
      <c r="AU7" s="25">
        <v>0</v>
      </c>
      <c r="AV7" s="25">
        <v>0</v>
      </c>
      <c r="AW7" s="25">
        <v>0</v>
      </c>
      <c r="AX7" s="25">
        <v>0</v>
      </c>
      <c r="AY7" s="25">
        <v>3745</v>
      </c>
      <c r="AZ7" s="25">
        <v>3995</v>
      </c>
      <c r="BA7" s="25">
        <v>0</v>
      </c>
      <c r="BB7" s="25">
        <v>0</v>
      </c>
      <c r="BC7" s="25">
        <v>0</v>
      </c>
      <c r="BD7" s="25">
        <v>0</v>
      </c>
      <c r="BE7" s="25">
        <f t="shared" si="0"/>
        <v>875528.98409699975</v>
      </c>
      <c r="BF7" s="16" t="b">
        <f t="shared" si="1"/>
        <v>0</v>
      </c>
    </row>
    <row r="8" spans="1:58" s="20" customFormat="1">
      <c r="A8" s="16" t="s">
        <v>60</v>
      </c>
      <c r="B8" s="9">
        <v>42460</v>
      </c>
      <c r="C8" s="17">
        <v>10381942</v>
      </c>
      <c r="D8" s="11">
        <v>0.95206997208007249</v>
      </c>
      <c r="E8" s="17">
        <v>38255830</v>
      </c>
      <c r="F8" s="10">
        <v>56004789</v>
      </c>
      <c r="G8" s="17">
        <f t="shared" si="2"/>
        <v>-17748959</v>
      </c>
      <c r="H8" s="18">
        <f t="shared" si="3"/>
        <v>-0.31691859422950419</v>
      </c>
      <c r="I8" s="17">
        <v>37997641</v>
      </c>
      <c r="J8" s="19">
        <v>-3646368</v>
      </c>
      <c r="K8" s="17">
        <v>-2039154</v>
      </c>
      <c r="L8" s="17">
        <v>-10246717</v>
      </c>
      <c r="M8" s="17"/>
      <c r="N8" s="17"/>
      <c r="Q8" s="21">
        <v>55527</v>
      </c>
      <c r="R8" s="21">
        <v>53099</v>
      </c>
      <c r="S8" s="21">
        <v>53783</v>
      </c>
      <c r="T8" s="21">
        <v>52851</v>
      </c>
      <c r="U8" s="21">
        <v>52883</v>
      </c>
      <c r="V8" s="21">
        <v>51645</v>
      </c>
      <c r="W8" s="21">
        <v>52171</v>
      </c>
      <c r="X8" s="21">
        <v>51206</v>
      </c>
      <c r="Y8" s="21">
        <v>50907</v>
      </c>
      <c r="Z8" s="21">
        <v>49257</v>
      </c>
      <c r="AA8" s="21">
        <v>47201</v>
      </c>
      <c r="AB8" s="21">
        <v>47214</v>
      </c>
      <c r="AC8" s="21">
        <v>46528</v>
      </c>
      <c r="AD8" s="21">
        <v>74909</v>
      </c>
      <c r="AE8" s="21">
        <v>73415</v>
      </c>
      <c r="AF8" s="22">
        <f t="shared" si="4"/>
        <v>-1.9944198961406506E-2</v>
      </c>
      <c r="AG8" s="21">
        <f t="shared" si="5"/>
        <v>26214</v>
      </c>
      <c r="AH8" s="22">
        <f t="shared" si="6"/>
        <v>0.5553695896273384</v>
      </c>
      <c r="AI8" s="21">
        <v>44450</v>
      </c>
      <c r="AJ8" s="21">
        <v>43474</v>
      </c>
      <c r="AK8" s="21">
        <v>21604</v>
      </c>
      <c r="AL8" s="21">
        <v>21080</v>
      </c>
      <c r="AM8" s="21">
        <f t="shared" si="7"/>
        <v>66054</v>
      </c>
      <c r="AN8" s="21">
        <f t="shared" si="7"/>
        <v>64554</v>
      </c>
      <c r="AO8" s="22">
        <f t="shared" si="8"/>
        <v>-2.2708692887637386E-2</v>
      </c>
      <c r="AP8" s="18">
        <f t="shared" si="9"/>
        <v>0.87930259483756723</v>
      </c>
      <c r="AQ8" s="21">
        <v>979</v>
      </c>
      <c r="AR8" s="21">
        <v>949</v>
      </c>
      <c r="AS8" s="21">
        <v>0</v>
      </c>
      <c r="AT8" s="21">
        <v>0</v>
      </c>
      <c r="AU8" s="21">
        <v>7876</v>
      </c>
      <c r="AV8" s="21">
        <v>7912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f t="shared" si="0"/>
        <v>278932.85659390199</v>
      </c>
      <c r="BF8" s="20" t="b">
        <f t="shared" si="1"/>
        <v>0</v>
      </c>
    </row>
    <row r="9" spans="1:58" s="20" customFormat="1">
      <c r="A9" s="13" t="s">
        <v>61</v>
      </c>
      <c r="B9" s="9">
        <v>42460</v>
      </c>
      <c r="C9" s="17">
        <v>12882831</v>
      </c>
      <c r="D9" s="11">
        <v>0.84325112024351501</v>
      </c>
      <c r="E9" s="17">
        <v>50027962</v>
      </c>
      <c r="F9" s="10">
        <v>43603465</v>
      </c>
      <c r="G9" s="17">
        <f t="shared" si="2"/>
        <v>6424497</v>
      </c>
      <c r="H9" s="18">
        <f t="shared" si="3"/>
        <v>0.14733913921749109</v>
      </c>
      <c r="I9" s="17">
        <v>50027962</v>
      </c>
      <c r="J9" s="19">
        <v>-1620612</v>
      </c>
      <c r="K9" s="17">
        <v>0</v>
      </c>
      <c r="L9" s="17">
        <v>2043322</v>
      </c>
      <c r="M9" s="17"/>
      <c r="N9" s="17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2"/>
      <c r="AG9" s="21"/>
      <c r="AH9" s="22"/>
      <c r="AI9" s="21"/>
      <c r="AJ9" s="21"/>
      <c r="AK9" s="21"/>
      <c r="AL9" s="21"/>
      <c r="AM9" s="21"/>
      <c r="AN9" s="21"/>
      <c r="AO9" s="22"/>
      <c r="AP9" s="18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</row>
    <row r="10" spans="1:58" s="20" customFormat="1">
      <c r="A10" s="16" t="s">
        <v>62</v>
      </c>
      <c r="B10" s="9">
        <v>42460</v>
      </c>
      <c r="C10" s="10">
        <v>1756370</v>
      </c>
      <c r="D10" s="11">
        <v>2.1375376694362092</v>
      </c>
      <c r="E10" s="17">
        <v>-81963</v>
      </c>
      <c r="F10" s="10">
        <v>15140718</v>
      </c>
      <c r="G10" s="17">
        <f t="shared" si="2"/>
        <v>-15222681</v>
      </c>
      <c r="H10" s="18">
        <f t="shared" si="3"/>
        <v>-1.0054134156649639</v>
      </c>
      <c r="I10" s="17">
        <v>-81963</v>
      </c>
      <c r="J10" s="19">
        <v>-473770</v>
      </c>
      <c r="K10" s="17">
        <v>0</v>
      </c>
      <c r="L10" s="17">
        <v>-9196284</v>
      </c>
      <c r="M10" s="17"/>
      <c r="N10" s="17"/>
      <c r="Q10" s="21"/>
      <c r="R10" s="21"/>
      <c r="S10" s="21"/>
      <c r="T10" s="21"/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1921</v>
      </c>
      <c r="AA10" s="21">
        <v>5230</v>
      </c>
      <c r="AB10" s="21">
        <v>6652</v>
      </c>
      <c r="AC10" s="21">
        <v>8813</v>
      </c>
      <c r="AD10" s="21">
        <v>12300</v>
      </c>
      <c r="AE10" s="21">
        <v>13328</v>
      </c>
      <c r="AF10" s="22">
        <f t="shared" si="4"/>
        <v>8.3577235772357719E-2</v>
      </c>
      <c r="AG10" s="21">
        <f t="shared" si="5"/>
        <v>8098</v>
      </c>
      <c r="AH10" s="22">
        <f t="shared" si="6"/>
        <v>1.548374760994264</v>
      </c>
      <c r="AI10" s="21">
        <v>3955</v>
      </c>
      <c r="AJ10" s="21">
        <v>4407</v>
      </c>
      <c r="AK10" s="21">
        <v>8405</v>
      </c>
      <c r="AL10" s="21">
        <v>8921</v>
      </c>
      <c r="AM10" s="21">
        <f t="shared" si="7"/>
        <v>12360</v>
      </c>
      <c r="AN10" s="21">
        <f t="shared" si="7"/>
        <v>13328</v>
      </c>
      <c r="AO10" s="22">
        <f t="shared" si="8"/>
        <v>7.831715210355987E-2</v>
      </c>
      <c r="AP10" s="18">
        <f t="shared" si="9"/>
        <v>1</v>
      </c>
      <c r="AQ10" s="21">
        <v>0</v>
      </c>
      <c r="AR10" s="21"/>
      <c r="AS10" s="21">
        <v>0</v>
      </c>
      <c r="AT10" s="21"/>
      <c r="AU10" s="21">
        <v>0</v>
      </c>
      <c r="AV10" s="21"/>
      <c r="AW10" s="21">
        <v>0</v>
      </c>
      <c r="AX10" s="21"/>
      <c r="AY10" s="21">
        <v>0</v>
      </c>
      <c r="AZ10" s="21"/>
      <c r="BA10" s="21">
        <v>0</v>
      </c>
      <c r="BB10" s="21"/>
      <c r="BC10" s="21">
        <v>0</v>
      </c>
      <c r="BD10" s="21"/>
      <c r="BE10" s="21">
        <f t="shared" si="0"/>
        <v>51377.078317152103</v>
      </c>
      <c r="BF10" s="20" t="b">
        <f t="shared" si="1"/>
        <v>0</v>
      </c>
    </row>
    <row r="11" spans="1:58" s="20" customFormat="1">
      <c r="A11" s="16" t="s">
        <v>63</v>
      </c>
      <c r="B11" s="9">
        <v>42460</v>
      </c>
      <c r="C11" s="17">
        <v>6942097</v>
      </c>
      <c r="D11" s="11">
        <v>1.0977862734813875</v>
      </c>
      <c r="E11" s="17">
        <v>23235797</v>
      </c>
      <c r="F11" s="10">
        <v>10288106</v>
      </c>
      <c r="G11" s="17">
        <f t="shared" si="2"/>
        <v>12947691</v>
      </c>
      <c r="H11" s="18">
        <f t="shared" si="3"/>
        <v>1.2585106529812193</v>
      </c>
      <c r="I11" s="30">
        <v>27695797</v>
      </c>
      <c r="J11" s="19">
        <v>-420084</v>
      </c>
      <c r="K11" s="17">
        <v>-2180044</v>
      </c>
      <c r="L11" s="17">
        <v>-3653580</v>
      </c>
      <c r="M11" s="17"/>
      <c r="N11" s="17"/>
      <c r="Q11" s="21"/>
      <c r="R11" s="21"/>
      <c r="S11" s="21"/>
      <c r="T11" s="21"/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533</v>
      </c>
      <c r="AA11" s="21">
        <v>1055</v>
      </c>
      <c r="AB11" s="21">
        <v>1279</v>
      </c>
      <c r="AC11" s="21">
        <v>1582</v>
      </c>
      <c r="AD11" s="21">
        <v>12748</v>
      </c>
      <c r="AE11" s="21">
        <v>13303</v>
      </c>
      <c r="AF11" s="22">
        <f t="shared" si="4"/>
        <v>4.3536240978977098E-2</v>
      </c>
      <c r="AG11" s="21">
        <f t="shared" si="5"/>
        <v>12248</v>
      </c>
      <c r="AH11" s="22">
        <f t="shared" si="6"/>
        <v>11.609478672985782</v>
      </c>
      <c r="AI11" s="21">
        <v>10004</v>
      </c>
      <c r="AJ11" s="21">
        <v>9726</v>
      </c>
      <c r="AK11" s="21">
        <v>2744</v>
      </c>
      <c r="AL11" s="21">
        <v>3577</v>
      </c>
      <c r="AM11" s="21">
        <f t="shared" si="7"/>
        <v>12748</v>
      </c>
      <c r="AN11" s="21">
        <f t="shared" si="7"/>
        <v>13303</v>
      </c>
      <c r="AO11" s="22">
        <f t="shared" si="8"/>
        <v>4.3536240978977098E-2</v>
      </c>
      <c r="AP11" s="18">
        <f t="shared" si="9"/>
        <v>1</v>
      </c>
      <c r="AQ11" s="21">
        <v>0</v>
      </c>
      <c r="AR11" s="21"/>
      <c r="AS11" s="21">
        <v>0</v>
      </c>
      <c r="AT11" s="21"/>
      <c r="AU11" s="21">
        <v>0</v>
      </c>
      <c r="AV11" s="21"/>
      <c r="AW11" s="21">
        <v>0</v>
      </c>
      <c r="AX11" s="21"/>
      <c r="AY11" s="21">
        <v>0</v>
      </c>
      <c r="AZ11" s="21"/>
      <c r="BA11" s="21">
        <v>0</v>
      </c>
      <c r="BB11" s="21"/>
      <c r="BC11" s="21">
        <v>0</v>
      </c>
      <c r="BD11" s="21"/>
      <c r="BE11" s="21">
        <f t="shared" si="0"/>
        <v>52103.043536240977</v>
      </c>
      <c r="BF11" s="20" t="b">
        <f t="shared" si="1"/>
        <v>0</v>
      </c>
    </row>
    <row r="12" spans="1:58" s="13" customFormat="1">
      <c r="A12" s="8" t="s">
        <v>64</v>
      </c>
      <c r="B12" s="9">
        <v>42460</v>
      </c>
      <c r="C12" s="10">
        <v>4961452</v>
      </c>
      <c r="D12" s="11">
        <v>0.82659398732602418</v>
      </c>
      <c r="E12" s="10">
        <v>1647786</v>
      </c>
      <c r="F12" s="10">
        <v>374859</v>
      </c>
      <c r="G12" s="10">
        <f t="shared" si="2"/>
        <v>1272927</v>
      </c>
      <c r="H12" s="18">
        <f t="shared" si="3"/>
        <v>3.3957488015493826</v>
      </c>
      <c r="I12" s="31">
        <v>1647786</v>
      </c>
      <c r="J12" s="12">
        <v>-531648</v>
      </c>
      <c r="K12" s="10">
        <v>22423</v>
      </c>
      <c r="L12" s="10">
        <v>390749</v>
      </c>
      <c r="M12" s="10"/>
      <c r="N12" s="10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>
        <v>0</v>
      </c>
      <c r="AE12" s="14">
        <v>97</v>
      </c>
      <c r="AF12" s="15" t="e">
        <f t="shared" si="4"/>
        <v>#DIV/0!</v>
      </c>
      <c r="AG12" s="14">
        <f t="shared" si="5"/>
        <v>97</v>
      </c>
      <c r="AH12" s="15" t="e">
        <f t="shared" si="6"/>
        <v>#DIV/0!</v>
      </c>
      <c r="AI12" s="14">
        <v>0</v>
      </c>
      <c r="AJ12" s="14">
        <v>0</v>
      </c>
      <c r="AK12" s="14">
        <v>0</v>
      </c>
      <c r="AL12" s="14">
        <v>97</v>
      </c>
      <c r="AM12" s="14">
        <f t="shared" si="7"/>
        <v>0</v>
      </c>
      <c r="AN12" s="14">
        <f t="shared" si="7"/>
        <v>97</v>
      </c>
      <c r="AO12" s="15" t="e">
        <f t="shared" si="8"/>
        <v>#DIV/0!</v>
      </c>
      <c r="AP12" s="11">
        <f t="shared" si="9"/>
        <v>1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/>
    </row>
    <row r="13" spans="1:58">
      <c r="A13" s="8"/>
      <c r="D13" s="27"/>
      <c r="F13" s="28"/>
      <c r="G13" s="29"/>
      <c r="H13" s="27"/>
      <c r="AF13" s="36"/>
      <c r="AH13" s="36"/>
    </row>
    <row r="14" spans="1:58">
      <c r="A14" s="8"/>
      <c r="D14" s="27"/>
      <c r="F14" s="28"/>
      <c r="G14" s="29"/>
      <c r="H14" s="27"/>
      <c r="AF14" s="36"/>
      <c r="AH14" s="36"/>
    </row>
    <row r="15" spans="1:58">
      <c r="A15" s="8"/>
      <c r="D15" s="27"/>
      <c r="F15" s="28"/>
      <c r="G15" s="29"/>
      <c r="H15" s="27"/>
      <c r="AF15" s="36"/>
      <c r="AH15" s="36"/>
    </row>
    <row r="16" spans="1:58">
      <c r="A16" s="8"/>
      <c r="D16" s="27"/>
      <c r="F16" s="28"/>
      <c r="G16" s="29"/>
      <c r="H16" s="27"/>
      <c r="AF16" s="36"/>
      <c r="AH16" s="36"/>
    </row>
    <row r="17" spans="1:34">
      <c r="A17" s="8"/>
      <c r="D17" s="27"/>
      <c r="F17" s="28"/>
      <c r="G17" s="29"/>
      <c r="H17" s="27"/>
      <c r="AF17" s="36"/>
      <c r="AH17" s="36"/>
    </row>
    <row r="18" spans="1:34">
      <c r="A18" s="8"/>
      <c r="D18" s="27"/>
      <c r="F18" s="28"/>
      <c r="G18" s="29"/>
      <c r="H18" s="27"/>
      <c r="AF18" s="36"/>
      <c r="AH18" s="36"/>
    </row>
    <row r="19" spans="1:34">
      <c r="A19" s="8"/>
      <c r="D19" s="27"/>
      <c r="F19" s="28"/>
      <c r="G19" s="29"/>
      <c r="H19" s="27"/>
      <c r="AF19" s="36"/>
      <c r="AH19" s="36"/>
    </row>
    <row r="20" spans="1:34">
      <c r="A20" s="8"/>
      <c r="D20" s="27"/>
      <c r="F20" s="28"/>
      <c r="G20" s="29"/>
      <c r="H20" s="27"/>
      <c r="AF20" s="36"/>
      <c r="AH20" s="36"/>
    </row>
    <row r="21" spans="1:34">
      <c r="A21" s="8"/>
      <c r="D21" s="27"/>
      <c r="G21" s="29"/>
      <c r="H21" s="27"/>
      <c r="AF21" s="36"/>
      <c r="AH21" s="36"/>
    </row>
    <row r="22" spans="1:34">
      <c r="A22" s="8"/>
      <c r="D22" s="27"/>
      <c r="G22" s="29"/>
      <c r="H22" s="27"/>
      <c r="AF22" s="36"/>
      <c r="AH22" s="36"/>
    </row>
    <row r="23" spans="1:34">
      <c r="A23" s="8"/>
      <c r="D23" s="27"/>
      <c r="G23" s="29"/>
      <c r="H23" s="27"/>
      <c r="AF23" s="36"/>
      <c r="AH23" s="36"/>
    </row>
    <row r="24" spans="1:34">
      <c r="A24" s="8"/>
      <c r="D24" s="27"/>
      <c r="G24" s="29"/>
      <c r="H24" s="27"/>
      <c r="AF24" s="36"/>
      <c r="AH24" s="36"/>
    </row>
    <row r="25" spans="1:34">
      <c r="A25" s="8"/>
      <c r="D25" s="27"/>
      <c r="G25" s="29"/>
      <c r="H25" s="27"/>
      <c r="AF25" s="36"/>
      <c r="AH25" s="36"/>
    </row>
    <row r="26" spans="1:34">
      <c r="A26" s="8"/>
      <c r="D26" s="27"/>
      <c r="G26" s="29"/>
      <c r="H26" s="27"/>
      <c r="AF26" s="36"/>
      <c r="AH26" s="36"/>
    </row>
    <row r="27" spans="1:34">
      <c r="A27" s="8"/>
      <c r="D27" s="27"/>
      <c r="E27" s="29"/>
      <c r="F27" s="29"/>
      <c r="G27" s="29"/>
      <c r="H27" s="27"/>
      <c r="I27" s="29"/>
      <c r="J27" s="12"/>
      <c r="K27" s="37"/>
      <c r="L27" s="37"/>
      <c r="M27" s="37"/>
      <c r="N27" s="37"/>
      <c r="AF27" s="36"/>
      <c r="AH27" s="36"/>
    </row>
    <row r="28" spans="1:34">
      <c r="D28" s="27"/>
      <c r="G28" s="29"/>
      <c r="H28" s="27"/>
      <c r="AF28" s="36"/>
      <c r="AH28" s="36"/>
    </row>
    <row r="29" spans="1:34">
      <c r="D29" s="27"/>
      <c r="G29" s="29"/>
      <c r="H29" s="27"/>
      <c r="AF29" s="36"/>
      <c r="AH29" s="36"/>
    </row>
    <row r="30" spans="1:34">
      <c r="D30" s="27"/>
      <c r="G30" s="29"/>
      <c r="H30" s="27"/>
      <c r="AE30" s="36"/>
      <c r="AF30" s="36"/>
      <c r="AH30" s="36"/>
    </row>
    <row r="32" spans="1:34">
      <c r="F32" s="38"/>
    </row>
    <row r="33" spans="1:58">
      <c r="AC33" s="27"/>
    </row>
    <row r="34" spans="1:58" s="35" customFormat="1">
      <c r="A34"/>
      <c r="B34" s="9"/>
      <c r="C34" s="32"/>
      <c r="D34" s="32"/>
      <c r="E34" s="33"/>
      <c r="F34" s="33"/>
      <c r="G34" s="33"/>
      <c r="H34" s="33"/>
      <c r="I34" s="33"/>
      <c r="J34" s="34"/>
      <c r="K34" s="33"/>
      <c r="L34" s="33"/>
      <c r="M34" s="33"/>
      <c r="N34" s="33"/>
      <c r="O34"/>
      <c r="P34"/>
      <c r="AP34" s="27"/>
      <c r="BF34"/>
    </row>
    <row r="35" spans="1:58" s="35" customFormat="1">
      <c r="A35"/>
      <c r="B35" s="9"/>
      <c r="C35" s="32"/>
      <c r="D35" s="32"/>
      <c r="E35" s="33"/>
      <c r="F35" s="33"/>
      <c r="G35" s="33"/>
      <c r="H35" s="33"/>
      <c r="I35" s="33"/>
      <c r="J35" s="34"/>
      <c r="K35" s="33"/>
      <c r="L35" s="33"/>
      <c r="M35" s="33"/>
      <c r="N35" s="33"/>
      <c r="O35"/>
      <c r="P35"/>
      <c r="AD35" s="27"/>
      <c r="AP35" s="27"/>
      <c r="BF35"/>
    </row>
    <row r="43" spans="1:58" s="32" customFormat="1">
      <c r="A43"/>
      <c r="B43" s="9"/>
      <c r="E43" s="33"/>
      <c r="F43" s="33"/>
      <c r="G43" s="33"/>
      <c r="H43" s="33"/>
      <c r="I43" s="33"/>
      <c r="J43" s="34"/>
      <c r="K43" s="33"/>
      <c r="L43" s="33"/>
      <c r="M43" s="33"/>
      <c r="N43" s="33"/>
      <c r="O43"/>
      <c r="P43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27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/>
    </row>
    <row r="44" spans="1:58" s="32" customFormat="1">
      <c r="A44"/>
      <c r="B44" s="9"/>
      <c r="E44" s="33"/>
      <c r="F44" s="33"/>
      <c r="G44" s="33"/>
      <c r="H44" s="33"/>
      <c r="I44" s="33"/>
      <c r="J44" s="34"/>
      <c r="K44" s="33"/>
      <c r="L44" s="33"/>
      <c r="M44" s="33"/>
      <c r="N44" s="33"/>
      <c r="O44"/>
      <c r="P44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27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/>
    </row>
    <row r="45" spans="1:58" s="32" customFormat="1">
      <c r="A45"/>
      <c r="B45" s="9"/>
      <c r="E45" s="33"/>
      <c r="F45" s="33"/>
      <c r="G45" s="33"/>
      <c r="H45" s="33"/>
      <c r="I45" s="33"/>
      <c r="J45" s="34"/>
      <c r="K45" s="33"/>
      <c r="L45" s="33"/>
      <c r="M45" s="33"/>
      <c r="N45" s="33"/>
      <c r="O45"/>
      <c r="P4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27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/>
    </row>
    <row r="46" spans="1:58" s="32" customFormat="1">
      <c r="A46"/>
      <c r="B46" s="9"/>
      <c r="E46" s="33"/>
      <c r="F46" s="33"/>
      <c r="G46" s="33"/>
      <c r="H46" s="33"/>
      <c r="I46" s="33"/>
      <c r="J46" s="34"/>
      <c r="K46" s="33"/>
      <c r="L46" s="33"/>
      <c r="M46" s="33"/>
      <c r="N46" s="33"/>
      <c r="O46"/>
      <c r="P46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27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/>
    </row>
    <row r="47" spans="1:58" s="32" customFormat="1">
      <c r="A47"/>
      <c r="B47" s="9"/>
      <c r="E47" s="33"/>
      <c r="F47" s="33"/>
      <c r="G47" s="33"/>
      <c r="H47" s="33"/>
      <c r="I47" s="33"/>
      <c r="J47" s="34"/>
      <c r="K47" s="33"/>
      <c r="L47" s="33"/>
      <c r="M47" s="33"/>
      <c r="N47" s="33"/>
      <c r="O47"/>
      <c r="P47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27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/>
    </row>
    <row r="48" spans="1:58" s="32" customFormat="1">
      <c r="A48"/>
      <c r="B48" s="9"/>
      <c r="E48" s="33"/>
      <c r="F48" s="33"/>
      <c r="G48" s="33"/>
      <c r="H48" s="33"/>
      <c r="I48" s="33"/>
      <c r="J48" s="34"/>
      <c r="K48" s="33"/>
      <c r="L48" s="33"/>
      <c r="M48" s="33"/>
      <c r="N48" s="33"/>
      <c r="O48"/>
      <c r="P48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27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Courtney Sherwood</dc:creator>
  <cp:keywords/>
  <dc:description/>
  <cp:lastModifiedBy>Courtney Sherwood</cp:lastModifiedBy>
  <cp:revision/>
  <dcterms:created xsi:type="dcterms:W3CDTF">2016-05-18T20:51:08Z</dcterms:created>
  <dcterms:modified xsi:type="dcterms:W3CDTF">2016-05-18T21:25:12Z</dcterms:modified>
  <cp:category/>
  <cp:contentStatus/>
</cp:coreProperties>
</file>