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1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ourtney\Documents\Lund Report\CCOs-2015-full-year\"/>
    </mc:Choice>
  </mc:AlternateContent>
  <bookViews>
    <workbookView xWindow="0" yWindow="0" windowWidth="14020" windowHeight="7860"/>
  </bookViews>
  <sheets>
    <sheet name="Full Year 2015" sheetId="4" r:id="rId1"/>
  </sheets>
  <calcPr calcId="171026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4" l="1"/>
  <c r="W16" i="4"/>
  <c r="N16" i="4"/>
  <c r="W15" i="4"/>
  <c r="W14" i="4"/>
  <c r="W13" i="4"/>
  <c r="W12" i="4"/>
  <c r="I12" i="4"/>
  <c r="W11" i="4"/>
  <c r="W10" i="4"/>
  <c r="W9" i="4"/>
  <c r="W8" i="4"/>
  <c r="W7" i="4"/>
  <c r="W6" i="4"/>
  <c r="W5" i="4"/>
  <c r="W4" i="4"/>
  <c r="I4" i="4"/>
  <c r="W3" i="4"/>
  <c r="W2" i="4"/>
  <c r="I3" i="4"/>
  <c r="I5" i="4"/>
  <c r="I6" i="4"/>
  <c r="I7" i="4"/>
  <c r="I8" i="4"/>
  <c r="I9" i="4"/>
  <c r="I10" i="4"/>
  <c r="I11" i="4"/>
  <c r="I14" i="4"/>
  <c r="I15" i="4"/>
  <c r="I16" i="4"/>
  <c r="I17" i="4"/>
  <c r="I2" i="4"/>
  <c r="R17" i="4"/>
  <c r="R16" i="4"/>
  <c r="R15" i="4"/>
  <c r="R14" i="4"/>
  <c r="R12" i="4"/>
  <c r="R10" i="4"/>
  <c r="R9" i="4"/>
  <c r="R8" i="4"/>
  <c r="R7" i="4"/>
  <c r="R6" i="4"/>
  <c r="R5" i="4"/>
  <c r="R4" i="4"/>
  <c r="R3" i="4"/>
  <c r="R2" i="4"/>
</calcChain>
</file>

<file path=xl/sharedStrings.xml><?xml version="1.0" encoding="utf-8"?>
<sst xmlns="http://schemas.openxmlformats.org/spreadsheetml/2006/main" count="55" uniqueCount="48">
  <si>
    <t>CCO</t>
  </si>
  <si>
    <t>Ownership/organization</t>
  </si>
  <si>
    <t>Date</t>
  </si>
  <si>
    <t>Total Assets</t>
  </si>
  <si>
    <t>Q1 Net Premiums</t>
  </si>
  <si>
    <t>Q2 Net Premiums</t>
  </si>
  <si>
    <t>Q3 Net Premiums</t>
  </si>
  <si>
    <t>Q4 Net Premiums</t>
  </si>
  <si>
    <t>Full Year Net Premiums</t>
  </si>
  <si>
    <t>Full Year Total Operating Revenues</t>
  </si>
  <si>
    <t>Member Service Expense Subtotal</t>
  </si>
  <si>
    <t>Net Operating Income (Loss)</t>
  </si>
  <si>
    <t>Net Income (Loss)</t>
  </si>
  <si>
    <t>Net Increase (Decrease) Cash &amp; Cash Equiv, YTD</t>
  </si>
  <si>
    <t>Cash and Cash Equiv At End of Period</t>
  </si>
  <si>
    <t>Current Ratio End of Q3</t>
  </si>
  <si>
    <t>Current Ratio End of 2015</t>
  </si>
  <si>
    <t>Days Cash on Hand End of 2014</t>
  </si>
  <si>
    <t>Days Cash On Hand End of Q3</t>
  </si>
  <si>
    <t>Days Cash on Hand End of 2015</t>
  </si>
  <si>
    <t>Medical Loss Ratio</t>
  </si>
  <si>
    <t>Member Svc Expense Per Member Per Month</t>
  </si>
  <si>
    <t>Average Members</t>
  </si>
  <si>
    <t>AllCare Health Plan</t>
  </si>
  <si>
    <t>For-profit, owned by physicians</t>
  </si>
  <si>
    <t>Cascade Health Alliance</t>
  </si>
  <si>
    <t xml:space="preserve">For-profit, owned by Cascade Comprehensive Care </t>
  </si>
  <si>
    <t>Columbia Pacific [2014 included in CareOregon]</t>
  </si>
  <si>
    <t>Nonprofit, governed by board</t>
  </si>
  <si>
    <t>Eastern Oregon CCO</t>
  </si>
  <si>
    <t>For-profit, owned by ODS and GOBHI</t>
  </si>
  <si>
    <t>FamilyCare Inc</t>
  </si>
  <si>
    <t>Health Share of Oregon CCO</t>
  </si>
  <si>
    <t>Intercommunity Health Network CCO</t>
  </si>
  <si>
    <t>Nonprofit, governed by board, administered by Samaritan Health</t>
  </si>
  <si>
    <t>Jackson Care Connect</t>
  </si>
  <si>
    <t>PacificSource-Central (both CCOs combined except monthly member spending)</t>
  </si>
  <si>
    <t>Nonprofit, part of PacificSource</t>
  </si>
  <si>
    <t>PacificSource-Gorge (both combined above except monthly member spending)</t>
  </si>
  <si>
    <t>PrimaryHealth Josephine</t>
  </si>
  <si>
    <t>Trillium Community Health Plan</t>
  </si>
  <si>
    <t>For-profit, owned by St. Louis-based Centene Corp.</t>
  </si>
  <si>
    <t>Umpqua Health Alliance</t>
  </si>
  <si>
    <t>For-profit, owned by physicians and hospital</t>
  </si>
  <si>
    <t>Western Oregon Advanced Health</t>
  </si>
  <si>
    <t>Willamette Valley Community Health LLC</t>
  </si>
  <si>
    <t>For-profit, owned by nonprofit, govered by board</t>
  </si>
  <si>
    <t>Yamhill CCO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</si>
</sst>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6" fontId="0" fillId="0" borderId="0" xfId="0" applyNumberFormat="1"/>
    <xf numFmtId="8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Font="1"/>
    <xf numFmtId="6" fontId="0" fillId="0" borderId="0" xfId="0" applyNumberFormat="1" applyFont="1"/>
    <xf numFmtId="10" fontId="0" fillId="0" borderId="0" xfId="0" applyNumberFormat="1" applyFont="1"/>
    <xf numFmtId="4" fontId="0" fillId="0" borderId="0" xfId="0" applyNumberFormat="1" applyFont="1"/>
    <xf numFmtId="8" fontId="0" fillId="0" borderId="0" xfId="0" applyNumberFormat="1" applyFont="1"/>
    <xf numFmtId="10" fontId="1" fillId="0" borderId="0" xfId="0" applyNumberFormat="1" applyFont="1"/>
    <xf numFmtId="0" fontId="0" fillId="0" borderId="0" xfId="0" applyFont="1" applyAlignment="1">
      <alignment wrapText="1"/>
    </xf>
    <xf numFmtId="6" fontId="0" fillId="0" borderId="0" xfId="0" applyNumberFormat="1" applyFont="1" applyAlignment="1">
      <alignment wrapText="1"/>
    </xf>
    <xf numFmtId="4" fontId="0" fillId="0" borderId="0" xfId="0" applyNumberFormat="1" applyFont="1" applyAlignment="1">
      <alignment wrapText="1"/>
    </xf>
    <xf numFmtId="8" fontId="0" fillId="0" borderId="0" xfId="0" applyNumberFormat="1" applyFont="1" applyAlignment="1">
      <alignment wrapText="1"/>
    </xf>
    <xf numFmtId="14" fontId="0" fillId="0" borderId="0" xfId="0" applyNumberFormat="1" applyFont="1"/>
    <xf numFmtId="38" fontId="0" fillId="0" borderId="0" xfId="0" applyNumberFormat="1" applyFont="1" applyAlignment="1">
      <alignment wrapText="1"/>
    </xf>
    <xf numFmtId="38" fontId="0" fillId="0" borderId="0" xfId="0" applyNumberFormat="1" applyFont="1"/>
    <xf numFmtId="38" fontId="0" fillId="0" borderId="0" xfId="0" applyNumberFormat="1"/>
    <xf numFmtId="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workbookViewId="0">
      <selection activeCell="A2" sqref="A2"/>
    </sheetView>
  </sheetViews>
  <sheetFormatPr defaultRowHeight="14.45"/>
  <cols>
    <col min="1" max="1" width="67.5703125" bestFit="1" customWidth="1"/>
    <col min="2" max="2" width="44.140625" bestFit="1" customWidth="1"/>
    <col min="3" max="3" width="12.42578125" hidden="1" customWidth="1"/>
    <col min="4" max="8" width="13" style="2" hidden="1" customWidth="1"/>
    <col min="9" max="9" width="13.85546875" style="2" hidden="1" customWidth="1"/>
    <col min="10" max="10" width="14.140625" style="2" hidden="1" customWidth="1"/>
    <col min="11" max="11" width="22.42578125" style="2" hidden="1" customWidth="1"/>
    <col min="12" max="12" width="24.5703125" style="2" hidden="1" customWidth="1"/>
    <col min="13" max="13" width="11.42578125" style="2" customWidth="1"/>
    <col min="14" max="14" width="17.7109375" style="2" hidden="1" customWidth="1"/>
    <col min="15" max="15" width="18.140625" style="2" hidden="1" customWidth="1"/>
    <col min="16" max="18" width="11.85546875" hidden="1" customWidth="1"/>
    <col min="19" max="19" width="14" style="5" hidden="1" customWidth="1"/>
    <col min="20" max="20" width="15.5703125" style="5" bestFit="1" customWidth="1"/>
    <col min="21" max="21" width="15.5703125" style="5" customWidth="1"/>
    <col min="22" max="22" width="20.5703125" style="3" customWidth="1"/>
    <col min="23" max="23" width="20.5703125" style="19" customWidth="1"/>
  </cols>
  <sheetData>
    <row r="1" spans="1:24" s="4" customFormat="1" ht="39.950000000000003" customHeight="1">
      <c r="A1" s="12" t="s">
        <v>0</v>
      </c>
      <c r="B1" s="12" t="s">
        <v>1</v>
      </c>
      <c r="C1" s="12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4" t="s">
        <v>17</v>
      </c>
      <c r="S1" s="14" t="s">
        <v>18</v>
      </c>
      <c r="T1" s="4" t="s">
        <v>19</v>
      </c>
      <c r="U1" s="4" t="s">
        <v>20</v>
      </c>
      <c r="V1" s="15" t="s">
        <v>21</v>
      </c>
      <c r="W1" s="17" t="s">
        <v>22</v>
      </c>
      <c r="X1" s="12"/>
    </row>
    <row r="2" spans="1:24" s="1" customFormat="1">
      <c r="A2" s="6" t="s">
        <v>23</v>
      </c>
      <c r="B2" s="6" t="s">
        <v>24</v>
      </c>
      <c r="C2" s="16">
        <v>42369</v>
      </c>
      <c r="D2" s="7">
        <v>51340478</v>
      </c>
      <c r="E2" s="7">
        <v>58206708</v>
      </c>
      <c r="F2" s="7">
        <v>57589782</v>
      </c>
      <c r="G2" s="7">
        <v>48020747</v>
      </c>
      <c r="H2" s="7">
        <v>51215817</v>
      </c>
      <c r="I2" s="7">
        <f>SUM(E2:H2)</f>
        <v>215033054</v>
      </c>
      <c r="J2" s="7">
        <v>221203475</v>
      </c>
      <c r="K2" s="7">
        <v>191924782</v>
      </c>
      <c r="L2" s="7">
        <v>6257987</v>
      </c>
      <c r="M2" s="7">
        <v>3243671</v>
      </c>
      <c r="N2" s="7">
        <v>-8175195</v>
      </c>
      <c r="O2" s="7">
        <v>24864047</v>
      </c>
      <c r="P2" s="8">
        <v>1.5900000000000001E-2</v>
      </c>
      <c r="Q2" s="8">
        <v>1.2800000000000001E-2</v>
      </c>
      <c r="R2" s="9" t="e">
        <f>#REF!</f>
        <v>#REF!</v>
      </c>
      <c r="S2" s="9">
        <v>52.39</v>
      </c>
      <c r="T2" s="1">
        <v>37.89</v>
      </c>
      <c r="U2" s="11">
        <v>0.86799999999999999</v>
      </c>
      <c r="V2" s="10">
        <v>315.43</v>
      </c>
      <c r="W2" s="18">
        <f>608460/12</f>
        <v>50705</v>
      </c>
      <c r="X2" s="6"/>
    </row>
    <row r="3" spans="1:24" s="1" customFormat="1">
      <c r="A3" s="6" t="s">
        <v>25</v>
      </c>
      <c r="B3" s="6" t="s">
        <v>26</v>
      </c>
      <c r="C3" s="16">
        <v>42369</v>
      </c>
      <c r="D3" s="7">
        <v>33317151</v>
      </c>
      <c r="E3" s="7">
        <v>17146858</v>
      </c>
      <c r="F3" s="7">
        <v>18363308</v>
      </c>
      <c r="G3" s="7">
        <v>17167304</v>
      </c>
      <c r="H3" s="7">
        <v>24563302</v>
      </c>
      <c r="I3" s="7">
        <f t="shared" ref="I3:I17" si="0">SUM(E3:H3)</f>
        <v>77240772</v>
      </c>
      <c r="J3" s="7">
        <v>78664573</v>
      </c>
      <c r="K3" s="7">
        <v>71074415</v>
      </c>
      <c r="L3" s="7">
        <v>3433566</v>
      </c>
      <c r="M3" s="7">
        <v>2096554</v>
      </c>
      <c r="N3" s="7">
        <v>13366333</v>
      </c>
      <c r="O3" s="7">
        <v>25941046</v>
      </c>
      <c r="P3" s="8">
        <v>8.9999999999999993E-3</v>
      </c>
      <c r="Q3" s="8">
        <v>9.5999999999999992E-3</v>
      </c>
      <c r="R3" s="9" t="e">
        <f>#REF!</f>
        <v>#REF!</v>
      </c>
      <c r="S3" s="9">
        <v>87.23</v>
      </c>
      <c r="T3" s="1">
        <v>94.59</v>
      </c>
      <c r="U3" s="11">
        <v>0.90400000000000003</v>
      </c>
      <c r="V3" s="10">
        <v>369.07</v>
      </c>
      <c r="W3" s="18">
        <f>192577/12</f>
        <v>16048.083333333334</v>
      </c>
      <c r="X3" s="6"/>
    </row>
    <row r="4" spans="1:24" s="1" customFormat="1">
      <c r="A4" s="6" t="s">
        <v>27</v>
      </c>
      <c r="B4" s="6" t="s">
        <v>28</v>
      </c>
      <c r="C4" s="16">
        <v>42369</v>
      </c>
      <c r="D4" s="7">
        <v>24017022</v>
      </c>
      <c r="E4" s="7">
        <v>34342805</v>
      </c>
      <c r="F4" s="7">
        <v>34013702</v>
      </c>
      <c r="G4" s="7">
        <v>38275763</v>
      </c>
      <c r="H4" s="7">
        <v>34173474</v>
      </c>
      <c r="I4" s="7">
        <f>SUM(E4:H4)+1</f>
        <v>140805745</v>
      </c>
      <c r="J4" s="7">
        <v>147818267</v>
      </c>
      <c r="K4" s="7">
        <v>133764295</v>
      </c>
      <c r="L4" s="7">
        <v>4357673</v>
      </c>
      <c r="M4" s="7">
        <v>4366599</v>
      </c>
      <c r="N4" s="7">
        <v>5973025</v>
      </c>
      <c r="O4" s="7">
        <v>8721880</v>
      </c>
      <c r="P4" s="8">
        <v>1.26E-2</v>
      </c>
      <c r="Q4" s="8">
        <v>1.26E-2</v>
      </c>
      <c r="R4" s="9" t="e">
        <f>#REF!</f>
        <v>#REF!</v>
      </c>
      <c r="S4" s="9">
        <v>17.55</v>
      </c>
      <c r="T4" s="1">
        <v>21.27</v>
      </c>
      <c r="U4" s="11">
        <v>0.90500000000000003</v>
      </c>
      <c r="V4" s="10">
        <v>400.92</v>
      </c>
      <c r="W4" s="18">
        <f>333645/12</f>
        <v>27803.75</v>
      </c>
      <c r="X4" s="6"/>
    </row>
    <row r="5" spans="1:24" s="1" customFormat="1">
      <c r="A5" s="6" t="s">
        <v>29</v>
      </c>
      <c r="B5" s="6" t="s">
        <v>30</v>
      </c>
      <c r="C5" s="16">
        <v>42369</v>
      </c>
      <c r="D5" s="7">
        <v>76427534</v>
      </c>
      <c r="E5" s="7">
        <v>55381608</v>
      </c>
      <c r="F5" s="7">
        <v>56943229</v>
      </c>
      <c r="G5" s="7">
        <v>57613438</v>
      </c>
      <c r="H5" s="7">
        <v>84225900</v>
      </c>
      <c r="I5" s="7">
        <f t="shared" si="0"/>
        <v>254164175</v>
      </c>
      <c r="J5" s="7">
        <v>261011994</v>
      </c>
      <c r="K5" s="7">
        <v>223804816</v>
      </c>
      <c r="L5" s="7">
        <v>15616410</v>
      </c>
      <c r="M5" s="7">
        <v>15637191</v>
      </c>
      <c r="N5" s="7">
        <v>17496111</v>
      </c>
      <c r="O5" s="7">
        <v>52336719</v>
      </c>
      <c r="P5" s="8">
        <v>1.2200000000000001E-2</v>
      </c>
      <c r="Q5" s="8">
        <v>1.6500000000000001E-2</v>
      </c>
      <c r="R5" s="9" t="e">
        <f>#REF!</f>
        <v>#REF!</v>
      </c>
      <c r="S5" s="9">
        <v>70.64</v>
      </c>
      <c r="T5" s="1">
        <v>69.69</v>
      </c>
      <c r="U5" s="11">
        <v>0.85699999999999998</v>
      </c>
      <c r="V5" s="10">
        <v>391.75</v>
      </c>
      <c r="W5" s="18">
        <f>571293/12</f>
        <v>47607.75</v>
      </c>
      <c r="X5" s="6"/>
    </row>
    <row r="6" spans="1:24" s="1" customFormat="1">
      <c r="A6" s="6" t="s">
        <v>31</v>
      </c>
      <c r="B6" s="6" t="s">
        <v>28</v>
      </c>
      <c r="C6" s="16">
        <v>42369</v>
      </c>
      <c r="D6" s="7">
        <v>319177876</v>
      </c>
      <c r="E6" s="7">
        <v>127350143</v>
      </c>
      <c r="F6" s="7">
        <v>136586725</v>
      </c>
      <c r="G6" s="7">
        <v>133643561</v>
      </c>
      <c r="H6" s="7">
        <v>131211798</v>
      </c>
      <c r="I6" s="7">
        <f t="shared" si="0"/>
        <v>528792227</v>
      </c>
      <c r="J6" s="7">
        <v>512643349</v>
      </c>
      <c r="K6" s="7">
        <v>435918578</v>
      </c>
      <c r="L6" s="7">
        <v>11652919</v>
      </c>
      <c r="M6" s="7">
        <v>-496117</v>
      </c>
      <c r="N6" s="7">
        <v>-700634</v>
      </c>
      <c r="O6" s="7">
        <v>74433043</v>
      </c>
      <c r="P6" s="8">
        <v>2.3800000000000002E-2</v>
      </c>
      <c r="Q6" s="8">
        <v>1.11E-2</v>
      </c>
      <c r="R6" s="9" t="e">
        <f>#REF!</f>
        <v>#REF!</v>
      </c>
      <c r="S6" s="9">
        <v>140.91</v>
      </c>
      <c r="T6" s="1">
        <v>177.39</v>
      </c>
      <c r="U6" s="20">
        <v>0.85</v>
      </c>
      <c r="V6" s="10">
        <v>298.73</v>
      </c>
      <c r="W6" s="18">
        <f>1459336/12</f>
        <v>121611.33333333333</v>
      </c>
      <c r="X6" s="6"/>
    </row>
    <row r="7" spans="1:24" s="1" customFormat="1">
      <c r="A7" s="6" t="s">
        <v>32</v>
      </c>
      <c r="B7" s="6" t="s">
        <v>28</v>
      </c>
      <c r="C7" s="16">
        <v>42369</v>
      </c>
      <c r="D7" s="7">
        <v>70625826</v>
      </c>
      <c r="E7" s="7">
        <v>263765823</v>
      </c>
      <c r="F7" s="7">
        <v>272010573</v>
      </c>
      <c r="G7" s="7">
        <v>262184390</v>
      </c>
      <c r="H7" s="7">
        <v>258928040</v>
      </c>
      <c r="I7" s="7">
        <f t="shared" si="0"/>
        <v>1056888826</v>
      </c>
      <c r="J7" s="7">
        <v>1078101773</v>
      </c>
      <c r="K7" s="7">
        <v>981723364</v>
      </c>
      <c r="L7" s="7">
        <v>22541967</v>
      </c>
      <c r="M7" s="7">
        <v>22629759</v>
      </c>
      <c r="N7" s="7">
        <v>5009031</v>
      </c>
      <c r="O7" s="7">
        <v>13423625</v>
      </c>
      <c r="P7" s="8">
        <v>2.8000000000000001E-2</v>
      </c>
      <c r="Q7" s="8">
        <v>2.8400000000000002E-2</v>
      </c>
      <c r="R7" s="9" t="e">
        <f>#REF!</f>
        <v>#REF!</v>
      </c>
      <c r="S7" s="9">
        <v>6.51</v>
      </c>
      <c r="T7" s="1">
        <v>4.84</v>
      </c>
      <c r="U7" s="11">
        <v>0.91100000000000003</v>
      </c>
      <c r="V7" s="10">
        <v>338.41</v>
      </c>
      <c r="W7" s="18">
        <f>2901025/12</f>
        <v>241752.08333333334</v>
      </c>
      <c r="X7" s="6"/>
    </row>
    <row r="8" spans="1:24" s="1" customFormat="1">
      <c r="A8" s="6" t="s">
        <v>33</v>
      </c>
      <c r="B8" s="6" t="s">
        <v>34</v>
      </c>
      <c r="C8" s="16">
        <v>42369</v>
      </c>
      <c r="D8" s="7">
        <v>97672539</v>
      </c>
      <c r="E8" s="7">
        <v>70566180</v>
      </c>
      <c r="F8" s="7">
        <v>73821219</v>
      </c>
      <c r="G8" s="7">
        <v>64329679</v>
      </c>
      <c r="H8" s="7">
        <v>67004904</v>
      </c>
      <c r="I8" s="7">
        <f t="shared" si="0"/>
        <v>275721982</v>
      </c>
      <c r="J8" s="7">
        <v>280065253</v>
      </c>
      <c r="K8" s="7">
        <v>244258494</v>
      </c>
      <c r="L8" s="7">
        <v>17599533</v>
      </c>
      <c r="M8" s="7">
        <v>19882244</v>
      </c>
      <c r="N8" s="7">
        <v>-25109496</v>
      </c>
      <c r="O8" s="7">
        <v>42793590</v>
      </c>
      <c r="P8" s="8">
        <v>1.5800000000000002E-2</v>
      </c>
      <c r="Q8" s="8">
        <v>1.6500000000000001E-2</v>
      </c>
      <c r="R8" s="9" t="e">
        <f>#REF!</f>
        <v>#REF!</v>
      </c>
      <c r="S8" s="9">
        <v>143.49</v>
      </c>
      <c r="T8" s="1">
        <v>114.83</v>
      </c>
      <c r="U8" s="1">
        <v>87.2</v>
      </c>
      <c r="V8" s="10">
        <v>353.45</v>
      </c>
      <c r="W8" s="18">
        <f>691070/12</f>
        <v>57589.166666666664</v>
      </c>
      <c r="X8" s="6"/>
    </row>
    <row r="9" spans="1:24" s="1" customFormat="1">
      <c r="A9" s="6" t="s">
        <v>35</v>
      </c>
      <c r="B9" s="6" t="s">
        <v>28</v>
      </c>
      <c r="C9" s="16">
        <v>42369</v>
      </c>
      <c r="D9" s="7">
        <v>50091919</v>
      </c>
      <c r="E9" s="7">
        <v>32367695</v>
      </c>
      <c r="F9" s="7">
        <v>32639124</v>
      </c>
      <c r="G9" s="7">
        <v>32138590</v>
      </c>
      <c r="H9" s="7">
        <v>39919442</v>
      </c>
      <c r="I9" s="7">
        <f t="shared" si="0"/>
        <v>137064851</v>
      </c>
      <c r="J9" s="7">
        <v>142064851</v>
      </c>
      <c r="K9" s="7">
        <v>123732544</v>
      </c>
      <c r="L9" s="7">
        <v>9860658</v>
      </c>
      <c r="M9" s="7">
        <v>9865220</v>
      </c>
      <c r="N9" s="7">
        <v>8305584</v>
      </c>
      <c r="O9" s="7">
        <v>11952520</v>
      </c>
      <c r="P9" s="8">
        <v>8.3999999999999995E-3</v>
      </c>
      <c r="Q9" s="8">
        <v>1.2200000000000001E-2</v>
      </c>
      <c r="R9" s="9" t="e">
        <f>#REF!</f>
        <v>#REF!</v>
      </c>
      <c r="S9" s="9">
        <v>25.96</v>
      </c>
      <c r="T9" s="1">
        <v>26.99</v>
      </c>
      <c r="U9" s="1">
        <v>86.6</v>
      </c>
      <c r="V9" s="10">
        <v>329.9</v>
      </c>
      <c r="W9" s="18">
        <f>375056/12</f>
        <v>31254.666666666668</v>
      </c>
      <c r="X9" s="6"/>
    </row>
    <row r="10" spans="1:24" s="1" customFormat="1">
      <c r="A10" s="6" t="s">
        <v>36</v>
      </c>
      <c r="B10" s="6" t="s">
        <v>37</v>
      </c>
      <c r="C10" s="16">
        <v>42369</v>
      </c>
      <c r="D10" s="7">
        <v>127553998</v>
      </c>
      <c r="E10" s="7">
        <v>79309438</v>
      </c>
      <c r="F10" s="7">
        <v>87373796</v>
      </c>
      <c r="G10" s="7">
        <v>79294937</v>
      </c>
      <c r="H10" s="7">
        <v>81866102</v>
      </c>
      <c r="I10" s="7">
        <f t="shared" si="0"/>
        <v>327844273</v>
      </c>
      <c r="J10" s="7">
        <v>333687097</v>
      </c>
      <c r="K10" s="7">
        <v>278679646</v>
      </c>
      <c r="L10" s="7">
        <v>30316802</v>
      </c>
      <c r="M10" s="7">
        <v>12035649</v>
      </c>
      <c r="N10" s="7">
        <v>8219354</v>
      </c>
      <c r="O10" s="7">
        <v>43464470</v>
      </c>
      <c r="P10" s="8">
        <v>9.5999999999999992E-3</v>
      </c>
      <c r="Q10" s="8">
        <v>8.5000000000000006E-3</v>
      </c>
      <c r="R10" s="9" t="e">
        <f>#REF!</f>
        <v>#REF!</v>
      </c>
      <c r="S10" s="9">
        <v>67.760000000000005</v>
      </c>
      <c r="T10" s="1">
        <v>50.92</v>
      </c>
      <c r="U10" s="11">
        <v>0.83499999999999996</v>
      </c>
      <c r="V10" s="10">
        <v>361.78</v>
      </c>
      <c r="W10" s="18">
        <f>636386/12</f>
        <v>53032.166666666664</v>
      </c>
      <c r="X10" s="6"/>
    </row>
    <row r="11" spans="1:24" s="1" customFormat="1">
      <c r="A11" s="6" t="s">
        <v>38</v>
      </c>
      <c r="B11" s="6" t="s">
        <v>37</v>
      </c>
      <c r="C11" s="16">
        <v>42369</v>
      </c>
      <c r="D11" s="7"/>
      <c r="E11" s="7"/>
      <c r="F11" s="7"/>
      <c r="G11" s="7"/>
      <c r="H11" s="7"/>
      <c r="I11" s="7">
        <f t="shared" si="0"/>
        <v>0</v>
      </c>
      <c r="J11" s="7"/>
      <c r="K11" s="7"/>
      <c r="L11" s="7"/>
      <c r="M11" s="7"/>
      <c r="N11" s="7"/>
      <c r="O11" s="7"/>
      <c r="P11" s="8"/>
      <c r="Q11" s="8"/>
      <c r="R11" s="9"/>
      <c r="S11" s="9"/>
      <c r="V11" s="10">
        <v>312.77999999999997</v>
      </c>
      <c r="W11" s="18">
        <f>154901/12</f>
        <v>12908.416666666666</v>
      </c>
      <c r="X11" s="6"/>
    </row>
    <row r="12" spans="1:24" s="1" customFormat="1">
      <c r="A12" s="6" t="s">
        <v>39</v>
      </c>
      <c r="B12" s="6" t="s">
        <v>28</v>
      </c>
      <c r="C12" s="16">
        <v>42369</v>
      </c>
      <c r="D12" s="7">
        <v>8261127</v>
      </c>
      <c r="E12" s="7">
        <v>12194540</v>
      </c>
      <c r="F12" s="7">
        <v>12556713</v>
      </c>
      <c r="G12" s="7">
        <v>13415440</v>
      </c>
      <c r="H12" s="7">
        <v>13058165</v>
      </c>
      <c r="I12" s="7">
        <f>SUM(E12:H12)-1</f>
        <v>51224857</v>
      </c>
      <c r="J12" s="7">
        <v>53893813</v>
      </c>
      <c r="K12" s="7">
        <v>48655119</v>
      </c>
      <c r="L12" s="7">
        <v>728098</v>
      </c>
      <c r="M12" s="7">
        <v>579736</v>
      </c>
      <c r="N12" s="7">
        <v>-637417</v>
      </c>
      <c r="O12" s="7">
        <v>2897579</v>
      </c>
      <c r="P12" s="8">
        <v>1.34E-2</v>
      </c>
      <c r="Q12" s="8">
        <v>1.14E-2</v>
      </c>
      <c r="R12" s="9" t="e">
        <f>#REF!</f>
        <v>#REF!</v>
      </c>
      <c r="S12" s="9">
        <v>53.47</v>
      </c>
      <c r="T12" s="1">
        <v>17.25</v>
      </c>
      <c r="U12" s="1">
        <v>90.3</v>
      </c>
      <c r="V12" s="10">
        <v>345.2</v>
      </c>
      <c r="W12" s="18">
        <f>140828/12</f>
        <v>11735.666666666666</v>
      </c>
      <c r="X12" s="6"/>
    </row>
    <row r="13" spans="1:24" s="1" customFormat="1">
      <c r="A13" s="6" t="s">
        <v>40</v>
      </c>
      <c r="B13" s="6" t="s">
        <v>41</v>
      </c>
      <c r="C13" s="16">
        <v>42369</v>
      </c>
      <c r="D13" s="7">
        <v>118838842</v>
      </c>
      <c r="E13" s="7"/>
      <c r="F13" s="7"/>
      <c r="G13" s="7"/>
      <c r="H13" s="7"/>
      <c r="I13" s="7">
        <v>492403518</v>
      </c>
      <c r="J13" s="7"/>
      <c r="K13" s="7">
        <v>441769292</v>
      </c>
      <c r="M13" s="7">
        <v>14686196</v>
      </c>
      <c r="N13" s="7">
        <v>18430037</v>
      </c>
      <c r="O13" s="7">
        <v>105111295</v>
      </c>
      <c r="P13" s="6"/>
      <c r="Q13" s="6"/>
      <c r="R13" s="9"/>
      <c r="S13" s="9"/>
      <c r="V13" s="10"/>
      <c r="W13" s="18">
        <f>1054140/12</f>
        <v>87845</v>
      </c>
      <c r="X13" s="6"/>
    </row>
    <row r="14" spans="1:24" s="1" customFormat="1">
      <c r="A14" s="6" t="s">
        <v>42</v>
      </c>
      <c r="B14" s="6" t="s">
        <v>43</v>
      </c>
      <c r="C14" s="16">
        <v>42369</v>
      </c>
      <c r="D14" s="7">
        <v>63080338</v>
      </c>
      <c r="E14" s="7">
        <v>33454600</v>
      </c>
      <c r="F14" s="7">
        <v>30670753</v>
      </c>
      <c r="G14" s="7">
        <v>26862474</v>
      </c>
      <c r="H14" s="7">
        <v>25225307</v>
      </c>
      <c r="I14" s="7">
        <f t="shared" si="0"/>
        <v>116213134</v>
      </c>
      <c r="J14" s="7">
        <v>210705009</v>
      </c>
      <c r="K14" s="7">
        <v>101857460</v>
      </c>
      <c r="L14" s="7">
        <v>10785835</v>
      </c>
      <c r="M14" s="7">
        <v>10844474</v>
      </c>
      <c r="N14" s="7">
        <v>-5986052</v>
      </c>
      <c r="O14" s="7">
        <v>40780272</v>
      </c>
      <c r="P14" s="8">
        <v>9.9000000000000008E-3</v>
      </c>
      <c r="Q14" s="8">
        <v>1.06E-2</v>
      </c>
      <c r="R14" s="9" t="e">
        <f>#REF!</f>
        <v>#REF!</v>
      </c>
      <c r="S14" s="9">
        <v>140</v>
      </c>
      <c r="T14" s="1">
        <v>169.59</v>
      </c>
      <c r="U14" s="1">
        <v>84.4</v>
      </c>
      <c r="V14" s="10">
        <v>323.38</v>
      </c>
      <c r="W14" s="18">
        <f>314980/12</f>
        <v>26248.333333333332</v>
      </c>
      <c r="X14" s="6"/>
    </row>
    <row r="15" spans="1:24" s="1" customFormat="1">
      <c r="A15" s="6" t="s">
        <v>44</v>
      </c>
      <c r="B15" s="6" t="s">
        <v>24</v>
      </c>
      <c r="C15" s="16">
        <v>42369</v>
      </c>
      <c r="D15" s="7">
        <v>9558241</v>
      </c>
      <c r="E15" s="7">
        <v>28246544</v>
      </c>
      <c r="F15" s="7">
        <v>27900339</v>
      </c>
      <c r="G15" s="7">
        <v>26874827</v>
      </c>
      <c r="H15" s="7">
        <v>27498856</v>
      </c>
      <c r="I15" s="7">
        <f t="shared" si="0"/>
        <v>110520566</v>
      </c>
      <c r="J15" s="7">
        <v>113970052</v>
      </c>
      <c r="K15" s="7">
        <v>101699163</v>
      </c>
      <c r="L15" s="7">
        <v>1426965</v>
      </c>
      <c r="M15" s="7">
        <v>1414632</v>
      </c>
      <c r="N15" s="7">
        <v>2314396</v>
      </c>
      <c r="O15" s="7">
        <v>6588139</v>
      </c>
      <c r="P15" s="8">
        <v>1.6E-2</v>
      </c>
      <c r="Q15" s="8">
        <v>1.5699999999999999E-2</v>
      </c>
      <c r="R15" s="9" t="e">
        <f>#REF!</f>
        <v>#REF!</v>
      </c>
      <c r="S15" s="9">
        <v>27.61</v>
      </c>
      <c r="T15" s="1">
        <v>19.850000000000001</v>
      </c>
      <c r="U15" s="1">
        <v>89.2</v>
      </c>
      <c r="V15" s="10">
        <v>431.24</v>
      </c>
      <c r="W15" s="18">
        <f>235828/12</f>
        <v>19652.333333333332</v>
      </c>
      <c r="X15" s="6"/>
    </row>
    <row r="16" spans="1:24" s="1" customFormat="1">
      <c r="A16" s="6" t="s">
        <v>45</v>
      </c>
      <c r="B16" s="6" t="s">
        <v>46</v>
      </c>
      <c r="C16" s="16">
        <v>42369</v>
      </c>
      <c r="D16" s="7">
        <v>36645090</v>
      </c>
      <c r="E16" s="7">
        <v>99468936</v>
      </c>
      <c r="F16" s="7">
        <v>101133514</v>
      </c>
      <c r="G16" s="7">
        <v>99945627</v>
      </c>
      <c r="H16" s="7">
        <v>133371825</v>
      </c>
      <c r="I16" s="7">
        <f t="shared" si="0"/>
        <v>433919902</v>
      </c>
      <c r="J16" s="7">
        <v>440022245</v>
      </c>
      <c r="K16" s="7">
        <v>399158605</v>
      </c>
      <c r="L16" s="7">
        <v>13410048</v>
      </c>
      <c r="M16" s="7">
        <v>12672238</v>
      </c>
      <c r="N16" s="7">
        <f>O16-22533101</f>
        <v>-5780067</v>
      </c>
      <c r="O16" s="7">
        <v>16753034</v>
      </c>
      <c r="P16" s="8">
        <v>2.63E-2</v>
      </c>
      <c r="Q16" s="8">
        <v>2.7300000000000001E-2</v>
      </c>
      <c r="R16" s="9" t="e">
        <f>#REF!</f>
        <v>#REF!</v>
      </c>
      <c r="S16" s="9">
        <v>22.86</v>
      </c>
      <c r="T16" s="1">
        <v>12.15</v>
      </c>
      <c r="U16" s="11">
        <v>0.90700000000000003</v>
      </c>
      <c r="V16" s="10">
        <v>319.83</v>
      </c>
      <c r="W16" s="18">
        <f>1248035/12</f>
        <v>104002.91666666667</v>
      </c>
      <c r="X16" s="6"/>
    </row>
    <row r="17" spans="1:24">
      <c r="A17" s="6" t="s">
        <v>47</v>
      </c>
      <c r="B17" s="6" t="s">
        <v>28</v>
      </c>
      <c r="C17" s="16">
        <v>42369</v>
      </c>
      <c r="D17" s="7">
        <v>33376067</v>
      </c>
      <c r="E17" s="7">
        <v>23872245</v>
      </c>
      <c r="F17" s="7">
        <v>24959843</v>
      </c>
      <c r="G17" s="7">
        <v>26847485</v>
      </c>
      <c r="H17" s="7">
        <v>25777851</v>
      </c>
      <c r="I17" s="7">
        <f t="shared" si="0"/>
        <v>101457424</v>
      </c>
      <c r="J17" s="7">
        <v>106903986</v>
      </c>
      <c r="K17" s="7">
        <v>92516999</v>
      </c>
      <c r="L17" s="7">
        <v>6768596</v>
      </c>
      <c r="M17" s="7">
        <v>6863529</v>
      </c>
      <c r="N17" s="7">
        <v>5961742</v>
      </c>
      <c r="O17" s="7">
        <v>22528566</v>
      </c>
      <c r="P17" s="8">
        <v>2.0299999999999999E-2</v>
      </c>
      <c r="Q17" s="8">
        <v>2.2200000000000001E-2</v>
      </c>
      <c r="R17" s="9" t="e">
        <f>#REF!</f>
        <v>#REF!</v>
      </c>
      <c r="S17" s="9">
        <v>81.05</v>
      </c>
      <c r="T17" s="5">
        <v>72.23</v>
      </c>
      <c r="U17" s="5">
        <v>86.5</v>
      </c>
      <c r="V17" s="10">
        <v>345.32</v>
      </c>
      <c r="W17" s="18">
        <f>297915/12</f>
        <v>24826.25</v>
      </c>
      <c r="X17" s="6"/>
    </row>
    <row r="18" spans="1:24">
      <c r="C18" s="16"/>
    </row>
    <row r="19" spans="1:24">
      <c r="C19" s="16"/>
    </row>
    <row r="20" spans="1:24">
      <c r="C20" s="16"/>
    </row>
    <row r="21" spans="1:24">
      <c r="C21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Courtney Sherwood</dc:creator>
  <cp:keywords/>
  <dc:description/>
  <cp:lastModifiedBy>Courtney Sherwood</cp:lastModifiedBy>
  <cp:revision/>
  <dcterms:created xsi:type="dcterms:W3CDTF">2015-06-08T21:22:14Z</dcterms:created>
  <dcterms:modified xsi:type="dcterms:W3CDTF">2016-05-13T16:48:50Z</dcterms:modified>
  <cp:category/>
  <cp:contentStatus/>
</cp:coreProperties>
</file>